
<file path=[Content_Types].xml><?xml version="1.0" encoding="utf-8"?>
<Types xmlns="http://schemas.openxmlformats.org/package/2006/content-types">
  <Override PartName="/xl/worksheets/sheet13.xml" ContentType="application/vnd.openxmlformats-officedocument.spreadsheetml.worksheet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drawings/drawing39.xml" ContentType="application/vnd.openxmlformats-officedocument.drawingml.chartshapes+xml"/>
  <Override PartName="/xl/worksheets/sheet7.xml" ContentType="application/vnd.openxmlformats-officedocument.spreadsheetml.worksheet+xml"/>
  <Override PartName="/xl/worksheets/sheet20.xml" ContentType="application/vnd.openxmlformats-officedocument.spreadsheetml.worksheet+xml"/>
  <Override PartName="/xl/drawings/drawing17.xml" ContentType="application/vnd.openxmlformats-officedocument.drawing+xml"/>
  <Override PartName="/xl/drawings/drawing28.xml" ContentType="application/vnd.openxmlformats-officedocument.drawingml.chartshapes+xml"/>
  <Override PartName="/xl/drawings/drawing46.xml" ContentType="application/vnd.openxmlformats-officedocument.drawing+xml"/>
  <Default Extension="xml" ContentType="application/xml"/>
  <Override PartName="/xl/drawings/drawing2.xml" ContentType="application/vnd.openxmlformats-officedocument.drawingml.chartshapes+xml"/>
  <Override PartName="/xl/drawings/drawing35.xml" ContentType="application/vnd.openxmlformats-officedocument.drawingml.chartshapes+xml"/>
  <Override PartName="/xl/worksheets/sheet3.xml" ContentType="application/vnd.openxmlformats-officedocument.spreadsheetml.worksheet+xml"/>
  <Override PartName="/xl/drawings/drawing13.xml" ContentType="application/vnd.openxmlformats-officedocument.drawingml.chartshapes+xml"/>
  <Override PartName="/xl/drawings/drawing22.xml" ContentType="application/vnd.openxmlformats-officedocument.drawingml.chartshapes+xml"/>
  <Override PartName="/xl/drawings/drawing24.xml" ContentType="application/vnd.openxmlformats-officedocument.drawing+xml"/>
  <Override PartName="/xl/charts/chart18.xml" ContentType="application/vnd.openxmlformats-officedocument.drawingml.chart+xml"/>
  <Override PartName="/xl/drawings/drawing33.xml" ContentType="application/vnd.openxmlformats-officedocument.drawingml.chartshapes+xml"/>
  <Override PartName="/xl/charts/chart27.xml" ContentType="application/vnd.openxmlformats-officedocument.drawingml.chart+xml"/>
  <Override PartName="/xl/drawings/drawing42.xml" ContentType="application/vnd.openxmlformats-officedocument.drawingml.chartshap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drawings/drawing11.xml" ContentType="application/vnd.openxmlformats-officedocument.drawingml.chartshapes+xml"/>
  <Override PartName="/xl/drawings/drawing20.xml" ContentType="application/vnd.openxmlformats-officedocument.drawingml.chartshapes+xml"/>
  <Override PartName="/xl/charts/chart16.xml" ContentType="application/vnd.openxmlformats-officedocument.drawingml.chart+xml"/>
  <Override PartName="/xl/drawings/drawing31.xml" ContentType="application/vnd.openxmlformats-officedocument.drawingml.chartshapes+xml"/>
  <Override PartName="/xl/charts/chart25.xml" ContentType="application/vnd.openxmlformats-officedocument.drawingml.chart+xml"/>
  <Override PartName="/xl/drawings/drawing40.xml" ContentType="application/vnd.openxmlformats-officedocument.drawingml.chartshapes+xml"/>
  <Override PartName="/xl/sharedStrings.xml" ContentType="application/vnd.openxmlformats-officedocument.spreadsheetml.sharedStrings+xml"/>
  <Override PartName="/xl/charts/chart14.xml" ContentType="application/vnd.openxmlformats-officedocument.drawingml.chart+xml"/>
  <Override PartName="/xl/charts/chart23.xml" ContentType="application/vnd.openxmlformats-officedocument.drawingml.chart+xml"/>
  <Override PartName="/xl/charts/chart32.xml" ContentType="application/vnd.openxmlformats-officedocument.drawingml.chart+xml"/>
  <Override PartName="/xl/worksheets/sheet18.xml" ContentType="application/vnd.openxmlformats-officedocument.spreadsheetml.worksheet+xml"/>
  <Override PartName="/xl/charts/chart9.xml" ContentType="application/vnd.openxmlformats-officedocument.drawingml.chart+xml"/>
  <Override PartName="/xl/charts/chart12.xml" ContentType="application/vnd.openxmlformats-officedocument.drawingml.chart+xml"/>
  <Override PartName="/xl/charts/chart21.xml" ContentType="application/vnd.openxmlformats-officedocument.drawingml.chart+xml"/>
  <Override PartName="/xl/charts/chart30.xml" ContentType="application/vnd.openxmlformats-officedocument.drawingml.chart+xml"/>
  <Override PartName="/xl/charts/colors1.xml" ContentType="application/vnd.ms-office.chartcolorstyle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worksheets/sheet14.xml" ContentType="application/vnd.openxmlformats-officedocument.spreadsheetml.worksheet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drawings/drawing29.xml" ContentType="application/vnd.openxmlformats-officedocument.drawingml.chartshapes+xml"/>
  <Override PartName="/xl/drawings/drawing38.xml" ContentType="application/vnd.openxmlformats-officedocument.drawingml.chartshapes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21.xml" ContentType="application/vnd.openxmlformats-officedocument.spreadsheetml.worksheet+xml"/>
  <Default Extension="emf" ContentType="image/x-emf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drawings/drawing18.xml" ContentType="application/vnd.openxmlformats-officedocument.drawingml.chartshapes+xml"/>
  <Override PartName="/xl/drawings/drawing27.xml" ContentType="application/vnd.openxmlformats-officedocument.drawing+xml"/>
  <Override PartName="/xl/drawings/drawing36.xml" ContentType="application/vnd.openxmlformats-officedocument.drawing+xml"/>
  <Override PartName="/xl/drawings/drawing45.xml" ContentType="application/vnd.openxmlformats-officedocument.drawingml.chartshapes+xml"/>
  <Override PartName="/xl/drawings/drawing47.xml" ContentType="application/vnd.openxmlformats-officedocument.drawingml.chartshapes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drawings/drawing16.xml" ContentType="application/vnd.openxmlformats-officedocument.drawingml.chartshapes+xml"/>
  <Override PartName="/xl/drawings/drawing25.xml" ContentType="application/vnd.openxmlformats-officedocument.drawingml.chartshapes+xml"/>
  <Override PartName="/xl/drawings/drawing34.xml" ContentType="application/vnd.openxmlformats-officedocument.drawingml.chartshapes+xml"/>
  <Override PartName="/xl/drawings/drawing43.xml" ContentType="application/vnd.openxmlformats-officedocument.drawingml.chartshapes+xml"/>
  <Override PartName="/xl/charts/style1.xml" ContentType="application/vnd.ms-office.chartstyle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drawings/drawing14.xml" ContentType="application/vnd.openxmlformats-officedocument.drawingml.chartshapes+xml"/>
  <Override PartName="/xl/drawings/drawing23.xml" ContentType="application/vnd.openxmlformats-officedocument.drawingml.chartshapes+xml"/>
  <Override PartName="/xl/charts/chart19.xml" ContentType="application/vnd.openxmlformats-officedocument.drawingml.chart+xml"/>
  <Override PartName="/xl/drawings/drawing32.xml" ContentType="application/vnd.openxmlformats-officedocument.drawingml.chartshapes+xml"/>
  <Override PartName="/xl/charts/chart28.xml" ContentType="application/vnd.openxmlformats-officedocument.drawingml.chart+xml"/>
  <Override PartName="/xl/drawings/drawing41.xml" ContentType="application/vnd.openxmlformats-officedocument.drawing+xml"/>
  <Override PartName="/xl/drawings/drawing12.xml" ContentType="application/vnd.openxmlformats-officedocument.drawing+xml"/>
  <Override PartName="/xl/drawings/drawing21.xml" ContentType="application/vnd.openxmlformats-officedocument.drawing+xml"/>
  <Override PartName="/xl/charts/chart17.xml" ContentType="application/vnd.openxmlformats-officedocument.drawingml.chart+xml"/>
  <Override PartName="/xl/drawings/drawing30.xml" ContentType="application/vnd.openxmlformats-officedocument.drawingml.chartshapes+xml"/>
  <Override PartName="/xl/charts/chart26.xml" ContentType="application/vnd.openxmlformats-officedocument.drawingml.char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drawings/drawing10.xml" ContentType="application/vnd.openxmlformats-officedocument.drawingml.chartshapes+xml"/>
  <Override PartName="/xl/charts/chart13.xml" ContentType="application/vnd.openxmlformats-officedocument.drawingml.chart+xml"/>
  <Override PartName="/xl/charts/chart15.xml" ContentType="application/vnd.openxmlformats-officedocument.drawingml.chart+xml"/>
  <Override PartName="/xl/charts/chart24.xml" ContentType="application/vnd.openxmlformats-officedocument.drawingml.chart+xml"/>
  <Override PartName="/xl/charts/chart33.xml" ContentType="application/vnd.openxmlformats-officedocument.drawingml.chart+xml"/>
  <Override PartName="/xl/worksheets/sheet17.xml" ContentType="application/vnd.openxmlformats-officedocument.spreadsheetml.worksheet+xml"/>
  <Override PartName="/xl/charts/chart8.xml" ContentType="application/vnd.openxmlformats-officedocument.drawingml.chart+xml"/>
  <Override PartName="/xl/charts/chart11.xml" ContentType="application/vnd.openxmlformats-officedocument.drawingml.chart+xml"/>
  <Override PartName="/xl/charts/chart22.xml" ContentType="application/vnd.openxmlformats-officedocument.drawingml.chart+xml"/>
  <Override PartName="/xl/charts/chart31.xml" ContentType="application/vnd.openxmlformats-officedocument.drawingml.chart+xml"/>
  <Override PartName="/docProps/core.xml" ContentType="application/vnd.openxmlformats-package.core-properties+xml"/>
  <Override PartName="/xl/worksheets/sheet15.xml" ContentType="application/vnd.openxmlformats-officedocument.spreadsheetml.worksheet+xml"/>
  <Override PartName="/xl/charts/chart6.xml" ContentType="application/vnd.openxmlformats-officedocument.drawingml.chart+xml"/>
  <Override PartName="/xl/charts/chart20.xml" ContentType="application/vnd.openxmlformats-officedocument.drawingml.chart+xml"/>
  <Override PartName="/xl/worksheets/sheet9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drawings/drawing8.xml" ContentType="application/vnd.openxmlformats-officedocument.drawingml.chartshapes+xml"/>
  <Override PartName="/xl/drawings/drawing19.xml" ContentType="application/vnd.openxmlformats-officedocument.drawing+xml"/>
  <Override PartName="/xl/worksheets/sheet11.xml" ContentType="application/vnd.openxmlformats-officedocument.spreadsheetml.worksheet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37.xml" ContentType="application/vnd.openxmlformats-officedocument.drawingml.chartshapes+xml"/>
  <Default Extension="rels" ContentType="application/vnd.openxmlformats-package.relationships+xml"/>
  <Override PartName="/xl/worksheets/sheet5.xml" ContentType="application/vnd.openxmlformats-officedocument.spreadsheetml.worksheet+xml"/>
  <Override PartName="/xl/drawings/drawing15.xml" ContentType="application/vnd.openxmlformats-officedocument.drawing+xml"/>
  <Override PartName="/xl/drawings/drawing26.xml" ContentType="application/vnd.openxmlformats-officedocument.drawingml.chartshapes+xml"/>
  <Override PartName="/xl/charts/chart29.xml" ContentType="application/vnd.openxmlformats-officedocument.drawingml.chart+xml"/>
  <Override PartName="/xl/drawings/drawing44.xml" ContentType="application/vnd.openxmlformats-officedocument.drawingml.chartshap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hisWorkbook"/>
  <bookViews>
    <workbookView xWindow="0" yWindow="0" windowWidth="15576" windowHeight="12456" tabRatio="763"/>
  </bookViews>
  <sheets>
    <sheet name="0.Contents" sheetId="61" r:id="rId1"/>
    <sheet name="0.1 計量単位" sheetId="99" r:id="rId2"/>
    <sheet name="1.Total" sheetId="64" r:id="rId3"/>
    <sheet name="2.CO2-Sector" sheetId="65" r:id="rId4"/>
    <sheet name="3.Allocated_CO2-Sector" sheetId="66" r:id="rId5"/>
    <sheet name="4.Allocated_CO2-Sector (detail)" sheetId="67" r:id="rId6"/>
    <sheet name="5.CO2-capita" sheetId="68" r:id="rId7"/>
    <sheet name="6.CO2-GDP" sheetId="69" r:id="rId8"/>
    <sheet name="7.CO2-fuel" sheetId="70" r:id="rId9"/>
    <sheet name="8.CO2-Share-1990" sheetId="107" r:id="rId10"/>
    <sheet name="9.CO2-Share-2005" sheetId="108" r:id="rId11"/>
    <sheet name="10.CO2-Share-2013" sheetId="90" r:id="rId12"/>
    <sheet name="11.CH4" sheetId="74" r:id="rId13"/>
    <sheet name="12.CH4_detail" sheetId="75" r:id="rId14"/>
    <sheet name="13.N2O" sheetId="76" r:id="rId15"/>
    <sheet name="14.N2O_detail" sheetId="77" r:id="rId16"/>
    <sheet name="15.F-gas" sheetId="100" r:id="rId17"/>
    <sheet name="16.家庭におけるCO2排出量（世帯あたり）" sheetId="97" r:id="rId18"/>
    <sheet name="17.家庭におけるCO2排出量（一人あたり）" sheetId="101" r:id="rId19"/>
    <sheet name="18.KP-LULUCF" sheetId="109" r:id="rId20"/>
    <sheet name="【参考】19.CO2-bunker" sheetId="73" r:id="rId21"/>
    <sheet name="【参考】20.CRF-CO2" sheetId="102" r:id="rId22"/>
  </sheets>
  <externalReferences>
    <externalReference r:id="rId23"/>
  </externalReferences>
  <definedNames>
    <definedName name="_1__123Graph_Aグラフ_2A" localSheetId="19" hidden="1">#REF!</definedName>
    <definedName name="_1__123Graph_Aグラフ_2A" hidden="1">#REF!</definedName>
    <definedName name="_2__123Graph_Bグラフ_2A" localSheetId="19" hidden="1">#REF!</definedName>
    <definedName name="_2__123Graph_Bグラフ_2A" hidden="1">#REF!</definedName>
    <definedName name="_3__123Graph_Cグラフ_2A" localSheetId="19" hidden="1">#REF!</definedName>
    <definedName name="_3__123Graph_Cグラフ_2A" hidden="1">#REF!</definedName>
    <definedName name="_4__123Graph_Dグラフ_2A" localSheetId="19" hidden="1">#REF!</definedName>
    <definedName name="_4__123Graph_Dグラフ_2A" hidden="1">#REF!</definedName>
    <definedName name="_5__123Graph_Eグラフ_2A" localSheetId="19" hidden="1">#REF!</definedName>
    <definedName name="_5__123Graph_Eグラフ_2A" hidden="1">#REF!</definedName>
    <definedName name="_6__123Graph_Xグラフ_2A" localSheetId="19" hidden="1">#REF!</definedName>
    <definedName name="_6__123Graph_Xグラフ_2A" hidden="1">#REF!</definedName>
    <definedName name="_Fill" localSheetId="19" hidden="1">#REF!</definedName>
    <definedName name="_Fill" hidden="1">#REF!</definedName>
    <definedName name="_Regression_Out" localSheetId="19" hidden="1">#REF!</definedName>
    <definedName name="_Regression_Out" localSheetId="9" hidden="1">#REF!</definedName>
    <definedName name="_Regression_Out" localSheetId="10" hidden="1">#REF!</definedName>
    <definedName name="_Regression_Out" hidden="1">#REF!</definedName>
    <definedName name="_Regression_X" localSheetId="19" hidden="1">#REF!</definedName>
    <definedName name="_Regression_X" localSheetId="9" hidden="1">#REF!</definedName>
    <definedName name="_Regression_X" localSheetId="10" hidden="1">#REF!</definedName>
    <definedName name="_Regression_X" hidden="1">#REF!</definedName>
    <definedName name="_Regression_Y" localSheetId="19" hidden="1">#REF!</definedName>
    <definedName name="_Regression_Y" localSheetId="9" hidden="1">#REF!</definedName>
    <definedName name="_Regression_Y" localSheetId="10" hidden="1">#REF!</definedName>
    <definedName name="_Regression_Y" hidden="1">#REF!</definedName>
    <definedName name="CRF_CountryName">[1]Sheet1!$C$4</definedName>
    <definedName name="CRF_InventoryYear">[1]Sheet1!$C$6</definedName>
    <definedName name="CRF_Submission">[1]Sheet1!$C$30</definedName>
    <definedName name="CRF_Table1.A_a_s2_Main" localSheetId="19">#REF!</definedName>
    <definedName name="CRF_Table1.A_a_s2_Main">#REF!</definedName>
    <definedName name="CRF_Table2_II_.Fs1_Dyn1A17" localSheetId="19">#REF!</definedName>
    <definedName name="CRF_Table2_II_.Fs1_Dyn1A17">#REF!</definedName>
    <definedName name="CRF_Table2_II_.Fs1_Dyn1A19" localSheetId="19">#REF!</definedName>
    <definedName name="CRF_Table2_II_.Fs1_Dyn1A19">#REF!</definedName>
    <definedName name="CRF_Table2_II_.Fs1_Dyn1A21" localSheetId="19">#REF!</definedName>
    <definedName name="CRF_Table2_II_.Fs1_Dyn1A21">#REF!</definedName>
    <definedName name="CRF_Table2_II_.Fs1_Dyn1A23" localSheetId="19">#REF!</definedName>
    <definedName name="CRF_Table2_II_.Fs1_Dyn1A23">#REF!</definedName>
    <definedName name="CRF_Table2_II_.Fs1_Dyn1A25" localSheetId="19">#REF!</definedName>
    <definedName name="CRF_Table2_II_.Fs1_Dyn1A25">#REF!</definedName>
    <definedName name="CRF_Table2_II_.Fs1_Dyn1A27" localSheetId="19">#REF!</definedName>
    <definedName name="CRF_Table2_II_.Fs1_Dyn1A27">#REF!</definedName>
    <definedName name="CRF_Table2_II_.Fs1_Dyn2A30" localSheetId="19">#REF!</definedName>
    <definedName name="CRF_Table2_II_.Fs1_Dyn2A30">#REF!</definedName>
    <definedName name="CRF_Table2_II_.Fs1_Dyn2A32" localSheetId="19">#REF!</definedName>
    <definedName name="CRF_Table2_II_.Fs1_Dyn2A32">#REF!</definedName>
    <definedName name="CRF_Table2_II_.Fs1_Main" localSheetId="19">#REF!</definedName>
    <definedName name="CRF_Table2_II_.Fs1_Main">#REF!</definedName>
    <definedName name="CRF_Table4s1_Dyn1" localSheetId="19">#REF!</definedName>
    <definedName name="CRF_Table4s1_Dyn1">#REF!</definedName>
    <definedName name="CRF_Table4s1_DynA20" localSheetId="19">#REF!</definedName>
    <definedName name="CRF_Table4s1_DynA20">#REF!</definedName>
    <definedName name="CRF_Table4s1_Main" localSheetId="19">#REF!</definedName>
    <definedName name="CRF_Table4s1_Main">#REF!</definedName>
    <definedName name="menu" localSheetId="19">#REF!</definedName>
    <definedName name="menu">#REF!</definedName>
    <definedName name="_xlnm.Print_Area" localSheetId="0">'0.Contents'!$A$2:$C$30</definedName>
    <definedName name="_xlnm.Print_Area" localSheetId="2">'1.Total'!$A$1:$CA$97</definedName>
    <definedName name="_xlnm.Print_Area" localSheetId="19">'18.KP-LULUCF'!$A$1:$I$47</definedName>
    <definedName name="regression" localSheetId="9" hidden="1">#REF!</definedName>
    <definedName name="regression" localSheetId="10" hidden="1">#REF!</definedName>
    <definedName name="regression" hidden="1">#REF!</definedName>
    <definedName name="regressiona1" localSheetId="9" hidden="1">#REF!</definedName>
    <definedName name="regressiona1" localSheetId="10" hidden="1">#REF!</definedName>
    <definedName name="regressiona1" hidden="1">#REF!</definedName>
  </definedNames>
  <calcPr calcId="125725"/>
</workbook>
</file>

<file path=xl/calcChain.xml><?xml version="1.0" encoding="utf-8"?>
<calcChain xmlns="http://schemas.openxmlformats.org/spreadsheetml/2006/main">
  <c r="BH21" i="64"/>
  <c r="BH27"/>
  <c r="BH26"/>
  <c r="BH25"/>
  <c r="BH24"/>
  <c r="BH23"/>
  <c r="BH22"/>
  <c r="AX19" l="1"/>
  <c r="AB19"/>
  <c r="AC19"/>
  <c r="AD19"/>
  <c r="AE19"/>
  <c r="AF19"/>
  <c r="AG19"/>
  <c r="AH19"/>
  <c r="AI19"/>
  <c r="AJ19"/>
  <c r="AK19"/>
  <c r="AL19"/>
  <c r="AM19"/>
  <c r="AN19"/>
  <c r="AO19"/>
  <c r="AP19"/>
  <c r="AQ19"/>
  <c r="AR19"/>
  <c r="AS19"/>
  <c r="AT19"/>
  <c r="AU19"/>
  <c r="AV19"/>
  <c r="AW19"/>
  <c r="AY19"/>
  <c r="AZ19"/>
  <c r="BA19"/>
  <c r="BB19"/>
  <c r="BC19"/>
  <c r="BD19"/>
  <c r="BE19"/>
  <c r="AB20"/>
  <c r="AC20"/>
  <c r="AD20"/>
  <c r="AE20"/>
  <c r="AF20"/>
  <c r="AG20"/>
  <c r="AH20"/>
  <c r="AI20"/>
  <c r="AJ20"/>
  <c r="AK20"/>
  <c r="AL20"/>
  <c r="AM20"/>
  <c r="AN20"/>
  <c r="AO20"/>
  <c r="AP20"/>
  <c r="AQ20"/>
  <c r="AR20"/>
  <c r="AS20"/>
  <c r="AT20"/>
  <c r="AU20"/>
  <c r="AV20"/>
  <c r="AW20"/>
  <c r="AX20"/>
  <c r="AY20"/>
  <c r="AZ20"/>
  <c r="BA20"/>
  <c r="BB20"/>
  <c r="BC20"/>
  <c r="BD20"/>
  <c r="BE20"/>
  <c r="AB21"/>
  <c r="AC21"/>
  <c r="AD21"/>
  <c r="AE21"/>
  <c r="AF21"/>
  <c r="AG21"/>
  <c r="AH21"/>
  <c r="AI21"/>
  <c r="AJ21"/>
  <c r="AK21"/>
  <c r="AL21"/>
  <c r="AM21"/>
  <c r="AN21"/>
  <c r="AO21"/>
  <c r="AP21"/>
  <c r="AQ21"/>
  <c r="AR21"/>
  <c r="AS21"/>
  <c r="AT21"/>
  <c r="AU21"/>
  <c r="AV21"/>
  <c r="AW21"/>
  <c r="AX21"/>
  <c r="AY21"/>
  <c r="AZ21"/>
  <c r="BA21"/>
  <c r="BB21"/>
  <c r="BC21"/>
  <c r="BD21"/>
  <c r="BE21"/>
  <c r="AB22"/>
  <c r="AC22"/>
  <c r="AD22"/>
  <c r="AE22"/>
  <c r="AF22"/>
  <c r="AG22"/>
  <c r="AH22"/>
  <c r="AI22"/>
  <c r="AJ22"/>
  <c r="AK22"/>
  <c r="AL22"/>
  <c r="AM22"/>
  <c r="AN22"/>
  <c r="AO22"/>
  <c r="AP22"/>
  <c r="AQ22"/>
  <c r="AR22"/>
  <c r="AS22"/>
  <c r="AT22"/>
  <c r="AU22"/>
  <c r="AV22"/>
  <c r="AW22"/>
  <c r="AX22"/>
  <c r="AY22"/>
  <c r="AZ22"/>
  <c r="BA22"/>
  <c r="BB22"/>
  <c r="BC22"/>
  <c r="BD22"/>
  <c r="BE22"/>
  <c r="AB23"/>
  <c r="AC23"/>
  <c r="AD23"/>
  <c r="AE23"/>
  <c r="AF23"/>
  <c r="AG23"/>
  <c r="AH23"/>
  <c r="AI23"/>
  <c r="AJ23"/>
  <c r="AK23"/>
  <c r="AL23"/>
  <c r="AM23"/>
  <c r="AN23"/>
  <c r="AO23"/>
  <c r="AP23"/>
  <c r="AQ23"/>
  <c r="AR23"/>
  <c r="AS23"/>
  <c r="AT23"/>
  <c r="AU23"/>
  <c r="AV23"/>
  <c r="AW23"/>
  <c r="AX23"/>
  <c r="AY23"/>
  <c r="AZ23"/>
  <c r="BA23"/>
  <c r="BB23"/>
  <c r="BC23"/>
  <c r="BD23"/>
  <c r="BE23"/>
  <c r="AB24"/>
  <c r="AC24"/>
  <c r="AD24"/>
  <c r="AE24"/>
  <c r="AF24"/>
  <c r="AG24"/>
  <c r="AH24"/>
  <c r="AI24"/>
  <c r="AJ24"/>
  <c r="AK24"/>
  <c r="AL24"/>
  <c r="AM24"/>
  <c r="AN24"/>
  <c r="AO24"/>
  <c r="AP24"/>
  <c r="AQ24"/>
  <c r="AR24"/>
  <c r="AS24"/>
  <c r="AT24"/>
  <c r="AU24"/>
  <c r="AV24"/>
  <c r="AW24"/>
  <c r="AX24"/>
  <c r="AY24"/>
  <c r="AZ24"/>
  <c r="BA24"/>
  <c r="BB24"/>
  <c r="BC24"/>
  <c r="BD24"/>
  <c r="BE24"/>
  <c r="AB25"/>
  <c r="AC25"/>
  <c r="AD25"/>
  <c r="AE25"/>
  <c r="AF25"/>
  <c r="AG25"/>
  <c r="AH25"/>
  <c r="AI25"/>
  <c r="AJ25"/>
  <c r="AK25"/>
  <c r="AL25"/>
  <c r="AM25"/>
  <c r="AN25"/>
  <c r="AO25"/>
  <c r="AP25"/>
  <c r="AQ25"/>
  <c r="AR25"/>
  <c r="AS25"/>
  <c r="AT25"/>
  <c r="AU25"/>
  <c r="AV25"/>
  <c r="AW25"/>
  <c r="AX25"/>
  <c r="AY25"/>
  <c r="AZ25"/>
  <c r="BA25"/>
  <c r="BB25"/>
  <c r="BC25"/>
  <c r="BD25"/>
  <c r="BE25"/>
  <c r="AB26"/>
  <c r="AC26"/>
  <c r="AD26"/>
  <c r="AE26"/>
  <c r="AF26"/>
  <c r="AG26"/>
  <c r="AH26"/>
  <c r="AI26"/>
  <c r="AJ26"/>
  <c r="AK26"/>
  <c r="AL26"/>
  <c r="AM26"/>
  <c r="AN26"/>
  <c r="AO26"/>
  <c r="AP26"/>
  <c r="AQ26"/>
  <c r="AR26"/>
  <c r="AS26"/>
  <c r="AT26"/>
  <c r="AU26"/>
  <c r="AV26"/>
  <c r="AW26"/>
  <c r="AX26"/>
  <c r="AY26"/>
  <c r="AZ26"/>
  <c r="BA26"/>
  <c r="BB26"/>
  <c r="BC26"/>
  <c r="BD26"/>
  <c r="BE26"/>
  <c r="AB27"/>
  <c r="AC27"/>
  <c r="AD27"/>
  <c r="AE27"/>
  <c r="AF27"/>
  <c r="AG27"/>
  <c r="AH27"/>
  <c r="AI27"/>
  <c r="AJ27"/>
  <c r="AK27"/>
  <c r="AL27"/>
  <c r="AM27"/>
  <c r="AN27"/>
  <c r="AO27"/>
  <c r="AP27"/>
  <c r="AQ27"/>
  <c r="AR27"/>
  <c r="AS27"/>
  <c r="AT27"/>
  <c r="AU27"/>
  <c r="AV27"/>
  <c r="AW27"/>
  <c r="AX27"/>
  <c r="AY27"/>
  <c r="AZ27"/>
  <c r="BA27"/>
  <c r="BB27"/>
  <c r="BC27"/>
  <c r="BD27"/>
  <c r="BE27"/>
  <c r="AB28"/>
  <c r="AC28"/>
  <c r="AD28"/>
  <c r="AE28"/>
  <c r="AF28"/>
  <c r="AG28"/>
  <c r="AH28"/>
  <c r="AI28"/>
  <c r="AJ28"/>
  <c r="AK28"/>
  <c r="AL28"/>
  <c r="AM28"/>
  <c r="AN28"/>
  <c r="AO28"/>
  <c r="AP28"/>
  <c r="AQ28"/>
  <c r="AR28"/>
  <c r="AS28"/>
  <c r="AT28"/>
  <c r="AU28"/>
  <c r="AV28"/>
  <c r="AW28"/>
  <c r="AX28"/>
  <c r="AY28"/>
  <c r="AZ28"/>
  <c r="BA28"/>
  <c r="BB28"/>
  <c r="BC28"/>
  <c r="BD28"/>
  <c r="BE28"/>
  <c r="AA27"/>
  <c r="AA26"/>
  <c r="AA25"/>
  <c r="AA24"/>
  <c r="AA23"/>
  <c r="AA22"/>
  <c r="AA21"/>
  <c r="AA20"/>
  <c r="AA19"/>
  <c r="AA28"/>
  <c r="AC18"/>
  <c r="AD18" s="1"/>
  <c r="AE18" s="1"/>
  <c r="AF18" s="1"/>
  <c r="AG18" s="1"/>
  <c r="AH18" s="1"/>
  <c r="AI18" s="1"/>
  <c r="AJ18" s="1"/>
  <c r="AK18" s="1"/>
  <c r="AL18" s="1"/>
  <c r="AM18" s="1"/>
  <c r="AN18" s="1"/>
  <c r="AO18" s="1"/>
  <c r="AP18" s="1"/>
  <c r="AQ18" s="1"/>
  <c r="AR18" s="1"/>
  <c r="AS18" s="1"/>
  <c r="AT18" s="1"/>
  <c r="AU18" s="1"/>
  <c r="AV18" s="1"/>
  <c r="AW18" s="1"/>
  <c r="AX18" s="1"/>
  <c r="AY18" s="1"/>
  <c r="AZ18" s="1"/>
  <c r="BA18" s="1"/>
  <c r="BB18" s="1"/>
  <c r="BC18" s="1"/>
  <c r="BD18" s="1"/>
  <c r="BE18" s="1"/>
  <c r="AB18"/>
  <c r="E12" i="109" l="1"/>
  <c r="E11"/>
  <c r="E9" l="1"/>
  <c r="E17"/>
  <c r="E19" l="1"/>
  <c r="AY54" i="102" l="1"/>
  <c r="AZ54"/>
  <c r="BA54"/>
  <c r="BB54"/>
  <c r="BC54"/>
  <c r="BD54"/>
  <c r="BE54"/>
  <c r="BE42" l="1"/>
  <c r="BE53" s="1"/>
  <c r="BD42"/>
  <c r="BD53" s="1"/>
  <c r="AZ42"/>
  <c r="AZ53" s="1"/>
  <c r="AV42"/>
  <c r="AR42"/>
  <c r="AN42"/>
  <c r="AJ42"/>
  <c r="AF42"/>
  <c r="AB42"/>
  <c r="BA42"/>
  <c r="BA53" s="1"/>
  <c r="AW42"/>
  <c r="AS42"/>
  <c r="AO42"/>
  <c r="AK42"/>
  <c r="AG42"/>
  <c r="AC42"/>
  <c r="BB42"/>
  <c r="BB53" s="1"/>
  <c r="AX42"/>
  <c r="AT42"/>
  <c r="AP42"/>
  <c r="AL42"/>
  <c r="AH42"/>
  <c r="AD42"/>
  <c r="BC42"/>
  <c r="BC53" s="1"/>
  <c r="AY42"/>
  <c r="AY53" s="1"/>
  <c r="AU42"/>
  <c r="AQ42"/>
  <c r="AM42"/>
  <c r="AI42"/>
  <c r="AE42"/>
  <c r="AA42"/>
  <c r="AG136" i="100" l="1"/>
  <c r="AH136" s="1"/>
  <c r="AI136" s="1"/>
  <c r="AJ136" s="1"/>
  <c r="AK136" s="1"/>
  <c r="AL136" s="1"/>
  <c r="AM136" s="1"/>
  <c r="AN136" s="1"/>
  <c r="AO136" s="1"/>
  <c r="AP136" s="1"/>
  <c r="AQ136" s="1"/>
  <c r="AR136" s="1"/>
  <c r="AS136" s="1"/>
  <c r="AT136" s="1"/>
  <c r="AU136" s="1"/>
  <c r="AV136" s="1"/>
  <c r="AW136" s="1"/>
  <c r="AX136" s="1"/>
  <c r="AB136"/>
  <c r="AC136" s="1"/>
  <c r="AD136" s="1"/>
  <c r="AE136" s="1"/>
  <c r="BB162" l="1"/>
  <c r="AZ162"/>
  <c r="BD162"/>
  <c r="BA162"/>
  <c r="BE162"/>
  <c r="AY162"/>
  <c r="BC162"/>
  <c r="AY17" i="102" l="1"/>
  <c r="AZ17"/>
  <c r="BA17"/>
  <c r="BB17"/>
  <c r="BC17"/>
  <c r="BD17"/>
  <c r="BE17"/>
  <c r="AA99" i="100"/>
  <c r="AA98"/>
  <c r="AA97"/>
  <c r="AA95"/>
  <c r="AA94"/>
  <c r="AA93"/>
  <c r="AA92"/>
  <c r="AA91"/>
  <c r="AA90"/>
  <c r="AA87"/>
  <c r="AA86"/>
  <c r="AA85"/>
  <c r="AA84"/>
  <c r="AA83"/>
  <c r="AI147"/>
  <c r="AE147"/>
  <c r="AL146"/>
  <c r="AH146"/>
  <c r="AD146"/>
  <c r="AO145"/>
  <c r="AK145"/>
  <c r="AA78"/>
  <c r="AA76"/>
  <c r="AA75"/>
  <c r="AA73"/>
  <c r="AA72"/>
  <c r="AX69" i="102"/>
  <c r="AD140" i="100" l="1"/>
  <c r="AH140"/>
  <c r="AL140"/>
  <c r="AP140"/>
  <c r="AT140"/>
  <c r="AX140"/>
  <c r="AC143"/>
  <c r="AG143"/>
  <c r="AK143"/>
  <c r="AO143"/>
  <c r="AE145"/>
  <c r="AI145"/>
  <c r="AM145"/>
  <c r="AB146"/>
  <c r="AF146"/>
  <c r="AJ146"/>
  <c r="AN146"/>
  <c r="AC147"/>
  <c r="AG147"/>
  <c r="AK147"/>
  <c r="AO147"/>
  <c r="AE154"/>
  <c r="AI154"/>
  <c r="AM154"/>
  <c r="AM147"/>
  <c r="AB140"/>
  <c r="AF140"/>
  <c r="AJ140"/>
  <c r="AN140"/>
  <c r="AR140"/>
  <c r="AV140"/>
  <c r="AE143"/>
  <c r="AI143"/>
  <c r="AM143"/>
  <c r="AC145"/>
  <c r="AX17" i="102"/>
  <c r="AX67" s="1"/>
  <c r="AN6"/>
  <c r="AJ6"/>
  <c r="AB72" i="100"/>
  <c r="AB138"/>
  <c r="AR105"/>
  <c r="AR72"/>
  <c r="AR138"/>
  <c r="AC73"/>
  <c r="AC139"/>
  <c r="AO73"/>
  <c r="AO139"/>
  <c r="AW106"/>
  <c r="AW73"/>
  <c r="AW139"/>
  <c r="AE75"/>
  <c r="AE141"/>
  <c r="AM75"/>
  <c r="AM141"/>
  <c r="AU75"/>
  <c r="AU108"/>
  <c r="AU141"/>
  <c r="AB76"/>
  <c r="AB142"/>
  <c r="AJ76"/>
  <c r="AJ142"/>
  <c r="AR109"/>
  <c r="AR76"/>
  <c r="AR142"/>
  <c r="AS110"/>
  <c r="AS143"/>
  <c r="AH78"/>
  <c r="AH144"/>
  <c r="AL78"/>
  <c r="AL144"/>
  <c r="AP111"/>
  <c r="AP78"/>
  <c r="AP144"/>
  <c r="AT78"/>
  <c r="AT111"/>
  <c r="AT144"/>
  <c r="AX78"/>
  <c r="AX111"/>
  <c r="AX144"/>
  <c r="AU112"/>
  <c r="AU145"/>
  <c r="AV113"/>
  <c r="AV146"/>
  <c r="AS114"/>
  <c r="AS147"/>
  <c r="AL83"/>
  <c r="AL149"/>
  <c r="AI84"/>
  <c r="AI150"/>
  <c r="AU117"/>
  <c r="AU84"/>
  <c r="AU150"/>
  <c r="AB85"/>
  <c r="AB151"/>
  <c r="AN85"/>
  <c r="AN151"/>
  <c r="AC86"/>
  <c r="AC152"/>
  <c r="AK86"/>
  <c r="AK152"/>
  <c r="AD87"/>
  <c r="AD153"/>
  <c r="AP120"/>
  <c r="AP87"/>
  <c r="AP153"/>
  <c r="AU121"/>
  <c r="AU154"/>
  <c r="AJ90"/>
  <c r="AJ156"/>
  <c r="AV123"/>
  <c r="AV90"/>
  <c r="AV156"/>
  <c r="AK91"/>
  <c r="AK157"/>
  <c r="AW124"/>
  <c r="AW91"/>
  <c r="AW157"/>
  <c r="AH92"/>
  <c r="AH158"/>
  <c r="AX125"/>
  <c r="AX92"/>
  <c r="AX158"/>
  <c r="AI93"/>
  <c r="AI159"/>
  <c r="AU126"/>
  <c r="AU93"/>
  <c r="AU159"/>
  <c r="AF160"/>
  <c r="AF94"/>
  <c r="AR127"/>
  <c r="AR160"/>
  <c r="AR94"/>
  <c r="AG95"/>
  <c r="AG161"/>
  <c r="AW128"/>
  <c r="AW95"/>
  <c r="AW161"/>
  <c r="AL163"/>
  <c r="AL97"/>
  <c r="AI98"/>
  <c r="AI164"/>
  <c r="AQ131"/>
  <c r="AQ98"/>
  <c r="AQ164"/>
  <c r="AJ99"/>
  <c r="AJ165"/>
  <c r="AV132"/>
  <c r="AV99"/>
  <c r="AV165"/>
  <c r="AC72"/>
  <c r="AC138"/>
  <c r="AG72"/>
  <c r="AG138"/>
  <c r="AK72"/>
  <c r="AK138"/>
  <c r="AO72"/>
  <c r="AO138"/>
  <c r="AS72"/>
  <c r="AS105"/>
  <c r="AS138"/>
  <c r="AW72"/>
  <c r="AW105"/>
  <c r="AW138"/>
  <c r="AD73"/>
  <c r="AD139"/>
  <c r="AH73"/>
  <c r="AH139"/>
  <c r="AL73"/>
  <c r="AL139"/>
  <c r="AP73"/>
  <c r="AP106"/>
  <c r="AP139"/>
  <c r="AT73"/>
  <c r="AT106"/>
  <c r="AT139"/>
  <c r="AX73"/>
  <c r="AX106"/>
  <c r="AX139"/>
  <c r="AE140"/>
  <c r="AI140"/>
  <c r="AM140"/>
  <c r="AQ140"/>
  <c r="AU140"/>
  <c r="AB75"/>
  <c r="AB141"/>
  <c r="AF75"/>
  <c r="AF141"/>
  <c r="AJ75"/>
  <c r="AJ141"/>
  <c r="AN75"/>
  <c r="AN141"/>
  <c r="AR108"/>
  <c r="AR75"/>
  <c r="AR141"/>
  <c r="AV108"/>
  <c r="AV75"/>
  <c r="AV141"/>
  <c r="AC76"/>
  <c r="AC142"/>
  <c r="AG76"/>
  <c r="AG142"/>
  <c r="AK76"/>
  <c r="AK142"/>
  <c r="AO76"/>
  <c r="AO142"/>
  <c r="AS109"/>
  <c r="AS76"/>
  <c r="AS142"/>
  <c r="AW109"/>
  <c r="AW76"/>
  <c r="AW142"/>
  <c r="AD143"/>
  <c r="AH143"/>
  <c r="AL143"/>
  <c r="AP110"/>
  <c r="AP143"/>
  <c r="AT110"/>
  <c r="AT143"/>
  <c r="AX110"/>
  <c r="AX143"/>
  <c r="AE78"/>
  <c r="AE144"/>
  <c r="AI78"/>
  <c r="AI144"/>
  <c r="AM78"/>
  <c r="AM144"/>
  <c r="AQ78"/>
  <c r="AQ111"/>
  <c r="AQ144"/>
  <c r="AU78"/>
  <c r="AU111"/>
  <c r="AU144"/>
  <c r="AB145"/>
  <c r="AF145"/>
  <c r="AJ145"/>
  <c r="AN145"/>
  <c r="AR112"/>
  <c r="AR145"/>
  <c r="AV112"/>
  <c r="AV145"/>
  <c r="AC146"/>
  <c r="AG146"/>
  <c r="AK146"/>
  <c r="AO146"/>
  <c r="AS113"/>
  <c r="AS146"/>
  <c r="AW113"/>
  <c r="AW146"/>
  <c r="AD147"/>
  <c r="AH147"/>
  <c r="AL147"/>
  <c r="AP114"/>
  <c r="AP147"/>
  <c r="AT114"/>
  <c r="AT147"/>
  <c r="AX114"/>
  <c r="AX147"/>
  <c r="AE83"/>
  <c r="AE149"/>
  <c r="AI83"/>
  <c r="AI149"/>
  <c r="AM83"/>
  <c r="AM149"/>
  <c r="AQ83"/>
  <c r="AQ116"/>
  <c r="AQ149"/>
  <c r="AU83"/>
  <c r="AU116"/>
  <c r="AU149"/>
  <c r="AB84"/>
  <c r="AB150"/>
  <c r="AF84"/>
  <c r="AF150"/>
  <c r="AJ84"/>
  <c r="AJ150"/>
  <c r="AN84"/>
  <c r="AN150"/>
  <c r="AR117"/>
  <c r="AR84"/>
  <c r="AR150"/>
  <c r="AV117"/>
  <c r="AV84"/>
  <c r="AV150"/>
  <c r="AC85"/>
  <c r="AC151"/>
  <c r="AG85"/>
  <c r="AG151"/>
  <c r="AK85"/>
  <c r="AK151"/>
  <c r="AO85"/>
  <c r="AO151"/>
  <c r="AS85"/>
  <c r="AS118"/>
  <c r="AS151"/>
  <c r="AW85"/>
  <c r="AW118"/>
  <c r="AW151"/>
  <c r="AD86"/>
  <c r="AD152"/>
  <c r="AH86"/>
  <c r="AH152"/>
  <c r="AL86"/>
  <c r="AL152"/>
  <c r="AP86"/>
  <c r="AP119"/>
  <c r="AP152"/>
  <c r="AT86"/>
  <c r="AT119"/>
  <c r="AT152"/>
  <c r="AX86"/>
  <c r="AX119"/>
  <c r="AX152"/>
  <c r="AE87"/>
  <c r="AE153"/>
  <c r="AI87"/>
  <c r="AI153"/>
  <c r="AM87"/>
  <c r="AM153"/>
  <c r="AQ87"/>
  <c r="AQ120"/>
  <c r="AQ153"/>
  <c r="AU87"/>
  <c r="AU120"/>
  <c r="AU153"/>
  <c r="AB154"/>
  <c r="AF154"/>
  <c r="AJ154"/>
  <c r="AN154"/>
  <c r="AR121"/>
  <c r="AR154"/>
  <c r="AV121"/>
  <c r="AV154"/>
  <c r="AC90"/>
  <c r="AC156"/>
  <c r="AG90"/>
  <c r="AG156"/>
  <c r="AK90"/>
  <c r="AK156"/>
  <c r="AO90"/>
  <c r="AO156"/>
  <c r="AS90"/>
  <c r="AS123"/>
  <c r="AS156"/>
  <c r="AW90"/>
  <c r="AW123"/>
  <c r="AW156"/>
  <c r="AD91"/>
  <c r="AD157"/>
  <c r="AH91"/>
  <c r="AH157"/>
  <c r="AL91"/>
  <c r="AL157"/>
  <c r="AP124"/>
  <c r="AP91"/>
  <c r="AP157"/>
  <c r="AT91"/>
  <c r="AT124"/>
  <c r="AT157"/>
  <c r="AX91"/>
  <c r="AX124"/>
  <c r="AX157"/>
  <c r="AE92"/>
  <c r="AE158"/>
  <c r="AI92"/>
  <c r="AI158"/>
  <c r="AM92"/>
  <c r="AM158"/>
  <c r="AQ92"/>
  <c r="AQ125"/>
  <c r="AQ158"/>
  <c r="AU92"/>
  <c r="AU125"/>
  <c r="AU158"/>
  <c r="AB93"/>
  <c r="AB159"/>
  <c r="AF93"/>
  <c r="AF159"/>
  <c r="AJ93"/>
  <c r="AJ159"/>
  <c r="AN93"/>
  <c r="AN159"/>
  <c r="AR126"/>
  <c r="AR93"/>
  <c r="AR159"/>
  <c r="AV126"/>
  <c r="AV93"/>
  <c r="AV159"/>
  <c r="AC94"/>
  <c r="AC160"/>
  <c r="AG94"/>
  <c r="AG160"/>
  <c r="AK94"/>
  <c r="AK160"/>
  <c r="AO94"/>
  <c r="AO160"/>
  <c r="AS94"/>
  <c r="AS127"/>
  <c r="AS160"/>
  <c r="AW94"/>
  <c r="AW127"/>
  <c r="AW160"/>
  <c r="AD95"/>
  <c r="AD161"/>
  <c r="AH95"/>
  <c r="AH161"/>
  <c r="AL95"/>
  <c r="AL161"/>
  <c r="AP128"/>
  <c r="AP95"/>
  <c r="AP161"/>
  <c r="AT95"/>
  <c r="AT128"/>
  <c r="AT161"/>
  <c r="AX95"/>
  <c r="AX128"/>
  <c r="AX161"/>
  <c r="AE97"/>
  <c r="AE163"/>
  <c r="AI97"/>
  <c r="AI163"/>
  <c r="AM97"/>
  <c r="AM163"/>
  <c r="AQ130"/>
  <c r="AQ97"/>
  <c r="AQ163"/>
  <c r="AU130"/>
  <c r="AU97"/>
  <c r="AU163"/>
  <c r="AB98"/>
  <c r="AB164"/>
  <c r="AF98"/>
  <c r="AF164"/>
  <c r="AJ164"/>
  <c r="AJ98"/>
  <c r="AN164"/>
  <c r="AN98"/>
  <c r="AR131"/>
  <c r="AR164"/>
  <c r="AR98"/>
  <c r="AV131"/>
  <c r="AV98"/>
  <c r="AV164"/>
  <c r="AC99"/>
  <c r="AC165"/>
  <c r="AG99"/>
  <c r="AG165"/>
  <c r="AK99"/>
  <c r="AK165"/>
  <c r="AO99"/>
  <c r="AO165"/>
  <c r="AS132"/>
  <c r="AS99"/>
  <c r="AS165"/>
  <c r="AW132"/>
  <c r="AW99"/>
  <c r="AW165"/>
  <c r="AV6" i="102"/>
  <c r="AR6"/>
  <c r="AF6"/>
  <c r="AB6"/>
  <c r="AJ72" i="100"/>
  <c r="AJ138"/>
  <c r="AG73"/>
  <c r="AG139"/>
  <c r="AQ112"/>
  <c r="AQ145"/>
  <c r="AD83"/>
  <c r="AD149"/>
  <c r="AP116"/>
  <c r="AP83"/>
  <c r="AP149"/>
  <c r="AX116"/>
  <c r="AX83"/>
  <c r="AX149"/>
  <c r="AE84"/>
  <c r="AE150"/>
  <c r="AM84"/>
  <c r="AM150"/>
  <c r="AF85"/>
  <c r="AF151"/>
  <c r="AR118"/>
  <c r="AR85"/>
  <c r="AR151"/>
  <c r="AG86"/>
  <c r="AG152"/>
  <c r="AW119"/>
  <c r="AW86"/>
  <c r="AW152"/>
  <c r="AH87"/>
  <c r="AH153"/>
  <c r="AT120"/>
  <c r="AT87"/>
  <c r="AT153"/>
  <c r="AQ121"/>
  <c r="AQ154"/>
  <c r="AB90"/>
  <c r="AB156"/>
  <c r="AN90"/>
  <c r="AN156"/>
  <c r="AG91"/>
  <c r="AG157"/>
  <c r="AS124"/>
  <c r="AS91"/>
  <c r="AS157"/>
  <c r="AP125"/>
  <c r="AP92"/>
  <c r="AP158"/>
  <c r="AM93"/>
  <c r="AM159"/>
  <c r="AJ160"/>
  <c r="AJ94"/>
  <c r="AO95"/>
  <c r="AO161"/>
  <c r="AD163"/>
  <c r="AD97"/>
  <c r="AP130"/>
  <c r="AP163"/>
  <c r="AP97"/>
  <c r="AX130"/>
  <c r="AX97"/>
  <c r="AX163"/>
  <c r="AE98"/>
  <c r="AE164"/>
  <c r="AU131"/>
  <c r="AU98"/>
  <c r="AU164"/>
  <c r="AB165"/>
  <c r="AB99"/>
  <c r="AR132"/>
  <c r="AR99"/>
  <c r="AR165"/>
  <c r="AD72"/>
  <c r="AD138"/>
  <c r="AH72"/>
  <c r="AH138"/>
  <c r="AL72"/>
  <c r="AL138"/>
  <c r="AP72"/>
  <c r="AP105"/>
  <c r="AP138"/>
  <c r="AT72"/>
  <c r="AT105"/>
  <c r="AT138"/>
  <c r="AX72"/>
  <c r="AX105"/>
  <c r="AX138"/>
  <c r="AE73"/>
  <c r="AE139"/>
  <c r="AI73"/>
  <c r="AI139"/>
  <c r="AM73"/>
  <c r="AM139"/>
  <c r="AQ73"/>
  <c r="AQ106"/>
  <c r="AQ139"/>
  <c r="AU73"/>
  <c r="AU106"/>
  <c r="AU139"/>
  <c r="AC75"/>
  <c r="AC141"/>
  <c r="AG75"/>
  <c r="AG141"/>
  <c r="AK75"/>
  <c r="AK141"/>
  <c r="AO75"/>
  <c r="AO141"/>
  <c r="AS108"/>
  <c r="AS75"/>
  <c r="AS141"/>
  <c r="AW108"/>
  <c r="AW75"/>
  <c r="AW141"/>
  <c r="AD76"/>
  <c r="AD142"/>
  <c r="AH76"/>
  <c r="AH142"/>
  <c r="AL76"/>
  <c r="AL142"/>
  <c r="AP76"/>
  <c r="AP109"/>
  <c r="AP142"/>
  <c r="AT109"/>
  <c r="AT76"/>
  <c r="AT142"/>
  <c r="AX109"/>
  <c r="AX76"/>
  <c r="AX142"/>
  <c r="AQ110"/>
  <c r="AQ143"/>
  <c r="AU110"/>
  <c r="AU143"/>
  <c r="AB78"/>
  <c r="AB144"/>
  <c r="AF78"/>
  <c r="AF144"/>
  <c r="AJ78"/>
  <c r="AJ144"/>
  <c r="AN78"/>
  <c r="AN144"/>
  <c r="AR111"/>
  <c r="AR78"/>
  <c r="AR144"/>
  <c r="AV111"/>
  <c r="AV78"/>
  <c r="AV144"/>
  <c r="AG145"/>
  <c r="AS112"/>
  <c r="AS145"/>
  <c r="AW112"/>
  <c r="AW145"/>
  <c r="AP113"/>
  <c r="AP146"/>
  <c r="AT113"/>
  <c r="AT146"/>
  <c r="AX113"/>
  <c r="AX146"/>
  <c r="AQ114"/>
  <c r="AQ147"/>
  <c r="AU114"/>
  <c r="AU147"/>
  <c r="AB83"/>
  <c r="AB149"/>
  <c r="AF83"/>
  <c r="AF149"/>
  <c r="AJ83"/>
  <c r="AJ149"/>
  <c r="AN83"/>
  <c r="AN149"/>
  <c r="AR116"/>
  <c r="AR83"/>
  <c r="AR149"/>
  <c r="AV116"/>
  <c r="AV83"/>
  <c r="AV149"/>
  <c r="AC84"/>
  <c r="AC150"/>
  <c r="AG84"/>
  <c r="AG150"/>
  <c r="AK84"/>
  <c r="AK150"/>
  <c r="AO84"/>
  <c r="AO150"/>
  <c r="AS117"/>
  <c r="AS84"/>
  <c r="AS150"/>
  <c r="AW117"/>
  <c r="AW84"/>
  <c r="AW150"/>
  <c r="AD85"/>
  <c r="AD151"/>
  <c r="AH85"/>
  <c r="AH151"/>
  <c r="AL85"/>
  <c r="AL151"/>
  <c r="AP85"/>
  <c r="AP118"/>
  <c r="AP151"/>
  <c r="AT85"/>
  <c r="AT118"/>
  <c r="AT151"/>
  <c r="AX85"/>
  <c r="AX118"/>
  <c r="AX151"/>
  <c r="AE86"/>
  <c r="AE152"/>
  <c r="AI86"/>
  <c r="AI152"/>
  <c r="AM86"/>
  <c r="AM152"/>
  <c r="AQ86"/>
  <c r="AQ119"/>
  <c r="AQ152"/>
  <c r="AU86"/>
  <c r="AU119"/>
  <c r="AU152"/>
  <c r="AB87"/>
  <c r="AB153"/>
  <c r="AF87"/>
  <c r="AF153"/>
  <c r="AJ87"/>
  <c r="AJ153"/>
  <c r="AN87"/>
  <c r="AN153"/>
  <c r="AR120"/>
  <c r="AR87"/>
  <c r="AR153"/>
  <c r="AV120"/>
  <c r="AV87"/>
  <c r="AV153"/>
  <c r="AC154"/>
  <c r="AG154"/>
  <c r="AK154"/>
  <c r="AO154"/>
  <c r="AS121"/>
  <c r="AS154"/>
  <c r="AW121"/>
  <c r="AW154"/>
  <c r="AD90"/>
  <c r="AD156"/>
  <c r="AH90"/>
  <c r="AH156"/>
  <c r="AL90"/>
  <c r="AL156"/>
  <c r="AP123"/>
  <c r="AP90"/>
  <c r="AP156"/>
  <c r="AT90"/>
  <c r="AT123"/>
  <c r="AT156"/>
  <c r="AX90"/>
  <c r="AX123"/>
  <c r="AX156"/>
  <c r="AE91"/>
  <c r="AE157"/>
  <c r="AI91"/>
  <c r="AI157"/>
  <c r="AM91"/>
  <c r="AM157"/>
  <c r="AQ91"/>
  <c r="AQ124"/>
  <c r="AQ157"/>
  <c r="AU91"/>
  <c r="AU124"/>
  <c r="AU157"/>
  <c r="AB92"/>
  <c r="AB158"/>
  <c r="AF92"/>
  <c r="AF158"/>
  <c r="AJ92"/>
  <c r="AJ158"/>
  <c r="AN92"/>
  <c r="AN158"/>
  <c r="AR125"/>
  <c r="AR158"/>
  <c r="AR92"/>
  <c r="AV125"/>
  <c r="AV92"/>
  <c r="AV158"/>
  <c r="AC93"/>
  <c r="AC159"/>
  <c r="AG93"/>
  <c r="AG159"/>
  <c r="AK93"/>
  <c r="AK159"/>
  <c r="AO93"/>
  <c r="AO159"/>
  <c r="AS126"/>
  <c r="AS93"/>
  <c r="AS159"/>
  <c r="AW126"/>
  <c r="AW93"/>
  <c r="AW159"/>
  <c r="AD94"/>
  <c r="AD160"/>
  <c r="AH94"/>
  <c r="AH160"/>
  <c r="AL94"/>
  <c r="AL160"/>
  <c r="AP127"/>
  <c r="AP94"/>
  <c r="AP160"/>
  <c r="AT127"/>
  <c r="AT94"/>
  <c r="AT160"/>
  <c r="AX127"/>
  <c r="AX94"/>
  <c r="AX160"/>
  <c r="AE95"/>
  <c r="AE161"/>
  <c r="AI95"/>
  <c r="AI161"/>
  <c r="AM95"/>
  <c r="AM161"/>
  <c r="AQ128"/>
  <c r="AQ95"/>
  <c r="AQ161"/>
  <c r="AU128"/>
  <c r="AU95"/>
  <c r="AU161"/>
  <c r="AB97"/>
  <c r="AB163"/>
  <c r="AF97"/>
  <c r="AF163"/>
  <c r="AJ97"/>
  <c r="AJ163"/>
  <c r="AN97"/>
  <c r="AN163"/>
  <c r="AR130"/>
  <c r="AR97"/>
  <c r="AR163"/>
  <c r="AV130"/>
  <c r="AV97"/>
  <c r="AV163"/>
  <c r="AC98"/>
  <c r="AC164"/>
  <c r="AG98"/>
  <c r="AG164"/>
  <c r="AK98"/>
  <c r="AK164"/>
  <c r="AO98"/>
  <c r="AO164"/>
  <c r="AS98"/>
  <c r="AS131"/>
  <c r="AS164"/>
  <c r="AW98"/>
  <c r="AW131"/>
  <c r="AW164"/>
  <c r="AD99"/>
  <c r="AD165"/>
  <c r="AH99"/>
  <c r="AH165"/>
  <c r="AL99"/>
  <c r="AL165"/>
  <c r="AP132"/>
  <c r="AP99"/>
  <c r="AP165"/>
  <c r="AT99"/>
  <c r="AT132"/>
  <c r="AT165"/>
  <c r="AX99"/>
  <c r="AX132"/>
  <c r="AX165"/>
  <c r="AX6" i="102"/>
  <c r="AX65" s="1"/>
  <c r="AT6"/>
  <c r="AP6"/>
  <c r="AL6"/>
  <c r="AH6"/>
  <c r="AD6"/>
  <c r="AF72" i="100"/>
  <c r="AF138"/>
  <c r="AN72"/>
  <c r="AN138"/>
  <c r="AV105"/>
  <c r="AV72"/>
  <c r="AV138"/>
  <c r="AK73"/>
  <c r="AK139"/>
  <c r="AS106"/>
  <c r="AS73"/>
  <c r="AS139"/>
  <c r="AI75"/>
  <c r="AI141"/>
  <c r="AQ75"/>
  <c r="AQ108"/>
  <c r="AQ141"/>
  <c r="AF76"/>
  <c r="AF142"/>
  <c r="AN76"/>
  <c r="AN142"/>
  <c r="AV109"/>
  <c r="AV76"/>
  <c r="AV142"/>
  <c r="AW110"/>
  <c r="AW143"/>
  <c r="AD78"/>
  <c r="AD144"/>
  <c r="AR113"/>
  <c r="AR146"/>
  <c r="AW114"/>
  <c r="AW147"/>
  <c r="AH83"/>
  <c r="AH149"/>
  <c r="AT116"/>
  <c r="AT83"/>
  <c r="AT149"/>
  <c r="AQ117"/>
  <c r="AQ84"/>
  <c r="AQ150"/>
  <c r="AJ85"/>
  <c r="AJ151"/>
  <c r="AV118"/>
  <c r="AV85"/>
  <c r="AV151"/>
  <c r="AO86"/>
  <c r="AO152"/>
  <c r="AS119"/>
  <c r="AS86"/>
  <c r="AS152"/>
  <c r="AL87"/>
  <c r="AL153"/>
  <c r="AX120"/>
  <c r="AX87"/>
  <c r="AX153"/>
  <c r="AF90"/>
  <c r="AF156"/>
  <c r="AR123"/>
  <c r="AR90"/>
  <c r="AR156"/>
  <c r="AC91"/>
  <c r="AC157"/>
  <c r="AO91"/>
  <c r="AO157"/>
  <c r="AD92"/>
  <c r="AD158"/>
  <c r="AL92"/>
  <c r="AL158"/>
  <c r="AT125"/>
  <c r="AT92"/>
  <c r="AT158"/>
  <c r="AE93"/>
  <c r="AE159"/>
  <c r="AQ126"/>
  <c r="AQ93"/>
  <c r="AQ159"/>
  <c r="AB94"/>
  <c r="AB160"/>
  <c r="AN160"/>
  <c r="AN94"/>
  <c r="AV127"/>
  <c r="AV160"/>
  <c r="AV94"/>
  <c r="AC95"/>
  <c r="AC161"/>
  <c r="AK95"/>
  <c r="AK161"/>
  <c r="AS128"/>
  <c r="AS95"/>
  <c r="AS161"/>
  <c r="AH97"/>
  <c r="AH163"/>
  <c r="AT130"/>
  <c r="AT163"/>
  <c r="AT97"/>
  <c r="AM98"/>
  <c r="AM164"/>
  <c r="AF99"/>
  <c r="AF165"/>
  <c r="AN99"/>
  <c r="AN165"/>
  <c r="AE72"/>
  <c r="AE138"/>
  <c r="AI72"/>
  <c r="AI138"/>
  <c r="AM72"/>
  <c r="AM138"/>
  <c r="AQ72"/>
  <c r="AQ105"/>
  <c r="AQ138"/>
  <c r="AU72"/>
  <c r="AU105"/>
  <c r="AU138"/>
  <c r="AB73"/>
  <c r="AB139"/>
  <c r="AF73"/>
  <c r="AF139"/>
  <c r="AJ73"/>
  <c r="AJ139"/>
  <c r="AN73"/>
  <c r="AN139"/>
  <c r="AR106"/>
  <c r="AR73"/>
  <c r="AR139"/>
  <c r="AV106"/>
  <c r="AV73"/>
  <c r="AV139"/>
  <c r="AC140"/>
  <c r="AG140"/>
  <c r="AK140"/>
  <c r="AO140"/>
  <c r="AS140"/>
  <c r="AW140"/>
  <c r="AD75"/>
  <c r="AD141"/>
  <c r="AH75"/>
  <c r="AH141"/>
  <c r="AL75"/>
  <c r="AL141"/>
  <c r="AP108"/>
  <c r="AP75"/>
  <c r="AP141"/>
  <c r="AT108"/>
  <c r="AT75"/>
  <c r="AT141"/>
  <c r="AX108"/>
  <c r="AX75"/>
  <c r="AX141"/>
  <c r="AE76"/>
  <c r="AE142"/>
  <c r="AI76"/>
  <c r="AI142"/>
  <c r="AM76"/>
  <c r="AM142"/>
  <c r="AQ109"/>
  <c r="AQ76"/>
  <c r="AQ142"/>
  <c r="AU109"/>
  <c r="AU76"/>
  <c r="AU142"/>
  <c r="AB143"/>
  <c r="AF143"/>
  <c r="AJ143"/>
  <c r="AN143"/>
  <c r="AR110"/>
  <c r="AR143"/>
  <c r="AV110"/>
  <c r="AV143"/>
  <c r="AC78"/>
  <c r="AC144"/>
  <c r="AG78"/>
  <c r="AG144"/>
  <c r="AK78"/>
  <c r="AK144"/>
  <c r="AO78"/>
  <c r="AO144"/>
  <c r="AS78"/>
  <c r="AS111"/>
  <c r="AS144"/>
  <c r="AW78"/>
  <c r="AW111"/>
  <c r="AW144"/>
  <c r="AD145"/>
  <c r="AH145"/>
  <c r="AL145"/>
  <c r="AP112"/>
  <c r="AP145"/>
  <c r="AT112"/>
  <c r="AT145"/>
  <c r="AX112"/>
  <c r="AX145"/>
  <c r="AE146"/>
  <c r="AI146"/>
  <c r="AM146"/>
  <c r="AQ113"/>
  <c r="AQ146"/>
  <c r="AU113"/>
  <c r="AU146"/>
  <c r="AB147"/>
  <c r="AF147"/>
  <c r="AJ147"/>
  <c r="AN147"/>
  <c r="AR114"/>
  <c r="AR147"/>
  <c r="AV114"/>
  <c r="AV147"/>
  <c r="AC83"/>
  <c r="AC149"/>
  <c r="AG83"/>
  <c r="AG149"/>
  <c r="AK83"/>
  <c r="AK149"/>
  <c r="AO83"/>
  <c r="AO149"/>
  <c r="AS116"/>
  <c r="AS83"/>
  <c r="AS149"/>
  <c r="AW116"/>
  <c r="AW83"/>
  <c r="AW149"/>
  <c r="AD84"/>
  <c r="AD150"/>
  <c r="AH84"/>
  <c r="AH150"/>
  <c r="AL84"/>
  <c r="AL150"/>
  <c r="AP84"/>
  <c r="AP117"/>
  <c r="AP150"/>
  <c r="AT117"/>
  <c r="AT84"/>
  <c r="AT150"/>
  <c r="AX117"/>
  <c r="AX84"/>
  <c r="AX150"/>
  <c r="AE85"/>
  <c r="AE151"/>
  <c r="AI85"/>
  <c r="AI151"/>
  <c r="AM85"/>
  <c r="AM151"/>
  <c r="AQ85"/>
  <c r="AQ118"/>
  <c r="AQ151"/>
  <c r="AU85"/>
  <c r="AU118"/>
  <c r="AU151"/>
  <c r="AB86"/>
  <c r="AB152"/>
  <c r="AF86"/>
  <c r="AF152"/>
  <c r="AJ86"/>
  <c r="AJ152"/>
  <c r="AN86"/>
  <c r="AN152"/>
  <c r="AR119"/>
  <c r="AR86"/>
  <c r="AR152"/>
  <c r="AV119"/>
  <c r="AV86"/>
  <c r="AV152"/>
  <c r="AC87"/>
  <c r="AC153"/>
  <c r="AG87"/>
  <c r="AG153"/>
  <c r="AK87"/>
  <c r="AK153"/>
  <c r="AO87"/>
  <c r="AO153"/>
  <c r="AS120"/>
  <c r="AS87"/>
  <c r="AS153"/>
  <c r="AW120"/>
  <c r="AW87"/>
  <c r="AW153"/>
  <c r="AD154"/>
  <c r="AH154"/>
  <c r="AL154"/>
  <c r="AP121"/>
  <c r="AP154"/>
  <c r="AT121"/>
  <c r="AT154"/>
  <c r="AX121"/>
  <c r="AX154"/>
  <c r="AE90"/>
  <c r="AE156"/>
  <c r="AI90"/>
  <c r="AI156"/>
  <c r="AM90"/>
  <c r="AM156"/>
  <c r="AQ90"/>
  <c r="AQ123"/>
  <c r="AQ156"/>
  <c r="AU90"/>
  <c r="AU123"/>
  <c r="AU156"/>
  <c r="AB91"/>
  <c r="AB157"/>
  <c r="AF91"/>
  <c r="AF157"/>
  <c r="AJ91"/>
  <c r="AJ157"/>
  <c r="AN91"/>
  <c r="AN157"/>
  <c r="AR124"/>
  <c r="AR91"/>
  <c r="AR157"/>
  <c r="AV124"/>
  <c r="AV91"/>
  <c r="AV157"/>
  <c r="AC92"/>
  <c r="AC158"/>
  <c r="AG92"/>
  <c r="AG158"/>
  <c r="AK92"/>
  <c r="AK158"/>
  <c r="AO92"/>
  <c r="AO158"/>
  <c r="AS125"/>
  <c r="AS92"/>
  <c r="AS158"/>
  <c r="AW125"/>
  <c r="AW92"/>
  <c r="AW158"/>
  <c r="AD93"/>
  <c r="AD159"/>
  <c r="AH93"/>
  <c r="AH159"/>
  <c r="AL93"/>
  <c r="AL159"/>
  <c r="AP126"/>
  <c r="AP93"/>
  <c r="AP159"/>
  <c r="AT126"/>
  <c r="AT93"/>
  <c r="AT159"/>
  <c r="AX126"/>
  <c r="AX93"/>
  <c r="AX159"/>
  <c r="AE94"/>
  <c r="AE160"/>
  <c r="AI94"/>
  <c r="AI160"/>
  <c r="AM94"/>
  <c r="AM160"/>
  <c r="AQ94"/>
  <c r="AQ127"/>
  <c r="AQ160"/>
  <c r="AU94"/>
  <c r="AU127"/>
  <c r="AU160"/>
  <c r="AB95"/>
  <c r="AB161"/>
  <c r="AF95"/>
  <c r="AF161"/>
  <c r="AJ161"/>
  <c r="AJ95"/>
  <c r="AN95"/>
  <c r="AN161"/>
  <c r="AR128"/>
  <c r="AR95"/>
  <c r="AR161"/>
  <c r="AV128"/>
  <c r="AV95"/>
  <c r="AV161"/>
  <c r="AC97"/>
  <c r="AC163"/>
  <c r="AG97"/>
  <c r="AG163"/>
  <c r="AK97"/>
  <c r="AK163"/>
  <c r="AO97"/>
  <c r="AO163"/>
  <c r="AS130"/>
  <c r="AS97"/>
  <c r="AS163"/>
  <c r="AW130"/>
  <c r="AW97"/>
  <c r="AW163"/>
  <c r="AD98"/>
  <c r="AD164"/>
  <c r="AH98"/>
  <c r="AH164"/>
  <c r="AL98"/>
  <c r="AL164"/>
  <c r="AP131"/>
  <c r="AP98"/>
  <c r="AP164"/>
  <c r="AT131"/>
  <c r="AT98"/>
  <c r="AT164"/>
  <c r="AX131"/>
  <c r="AX98"/>
  <c r="AX164"/>
  <c r="AE99"/>
  <c r="AE165"/>
  <c r="AI99"/>
  <c r="AI165"/>
  <c r="AM99"/>
  <c r="AM165"/>
  <c r="AQ132"/>
  <c r="AQ99"/>
  <c r="AQ165"/>
  <c r="AU132"/>
  <c r="AU99"/>
  <c r="AU165"/>
  <c r="AU6" i="102"/>
  <c r="AQ6"/>
  <c r="AM6"/>
  <c r="AI6"/>
  <c r="AE6"/>
  <c r="AW6"/>
  <c r="AS6"/>
  <c r="AO6"/>
  <c r="AK6"/>
  <c r="AG6"/>
  <c r="AC6"/>
  <c r="AX10"/>
  <c r="AX66" s="1"/>
  <c r="AT10"/>
  <c r="AP10"/>
  <c r="AL10"/>
  <c r="AH10"/>
  <c r="AD10"/>
  <c r="AV10"/>
  <c r="AR10"/>
  <c r="AN10"/>
  <c r="AJ10"/>
  <c r="AF10"/>
  <c r="AB10"/>
  <c r="AU10"/>
  <c r="AQ10"/>
  <c r="AM10"/>
  <c r="AI10"/>
  <c r="AE10"/>
  <c r="AW10"/>
  <c r="AS10"/>
  <c r="AO10"/>
  <c r="AK10"/>
  <c r="AG10"/>
  <c r="AC10"/>
  <c r="AB100" i="66" l="1"/>
  <c r="AC100" s="1"/>
  <c r="AD100" s="1"/>
  <c r="AE100" s="1"/>
  <c r="AF100" s="1"/>
  <c r="AG100" s="1"/>
  <c r="AH100" s="1"/>
  <c r="AI100" s="1"/>
  <c r="AJ100" s="1"/>
  <c r="AK100" s="1"/>
  <c r="AL100" s="1"/>
  <c r="AM100" s="1"/>
  <c r="AN100" s="1"/>
  <c r="AO100" s="1"/>
  <c r="AP100" s="1"/>
  <c r="AQ100" s="1"/>
  <c r="AR100" s="1"/>
  <c r="AS100" s="1"/>
  <c r="AT100" s="1"/>
  <c r="AU100" s="1"/>
  <c r="AV100" s="1"/>
  <c r="AW100" s="1"/>
  <c r="AX100" s="1"/>
  <c r="AY100" s="1"/>
  <c r="AZ100" s="1"/>
  <c r="BA100" s="1"/>
  <c r="BB100" s="1"/>
  <c r="BC100" s="1"/>
  <c r="BD100" s="1"/>
  <c r="BE100" s="1"/>
  <c r="BE96"/>
  <c r="BD96"/>
  <c r="BC96"/>
  <c r="BB96"/>
  <c r="BA96"/>
  <c r="AZ96"/>
  <c r="AB88"/>
  <c r="AC88" s="1"/>
  <c r="AD88" s="1"/>
  <c r="AE88" s="1"/>
  <c r="AF88" s="1"/>
  <c r="AG88" s="1"/>
  <c r="AH88" s="1"/>
  <c r="AI88" s="1"/>
  <c r="AJ88" s="1"/>
  <c r="AK88" s="1"/>
  <c r="AL88" s="1"/>
  <c r="AM88" s="1"/>
  <c r="AN88" s="1"/>
  <c r="AO88" s="1"/>
  <c r="AP88" s="1"/>
  <c r="AQ88" s="1"/>
  <c r="AR88" s="1"/>
  <c r="AS88" s="1"/>
  <c r="AT88" s="1"/>
  <c r="AU88" s="1"/>
  <c r="AV88" s="1"/>
  <c r="AW88" s="1"/>
  <c r="AX88" s="1"/>
  <c r="AY88" s="1"/>
  <c r="AZ88" s="1"/>
  <c r="BA88" s="1"/>
  <c r="BB88" s="1"/>
  <c r="BC88" s="1"/>
  <c r="BD88" s="1"/>
  <c r="BE88" s="1"/>
  <c r="AB100" i="65"/>
  <c r="AC100" s="1"/>
  <c r="AD100" s="1"/>
  <c r="AE100" s="1"/>
  <c r="AF100" s="1"/>
  <c r="AG100" s="1"/>
  <c r="AH100" s="1"/>
  <c r="AI100" s="1"/>
  <c r="AJ100" s="1"/>
  <c r="AK100" s="1"/>
  <c r="AL100" s="1"/>
  <c r="AM100" s="1"/>
  <c r="AN100" s="1"/>
  <c r="AO100" s="1"/>
  <c r="AP100" s="1"/>
  <c r="AQ100" s="1"/>
  <c r="AR100" s="1"/>
  <c r="AS100" s="1"/>
  <c r="AT100" s="1"/>
  <c r="AU100" s="1"/>
  <c r="AV100" s="1"/>
  <c r="AW100" s="1"/>
  <c r="AX100" s="1"/>
  <c r="AY100" s="1"/>
  <c r="AZ100" s="1"/>
  <c r="BA100" s="1"/>
  <c r="BB100" s="1"/>
  <c r="BC100" s="1"/>
  <c r="BD100" s="1"/>
  <c r="BE100" s="1"/>
  <c r="BE96"/>
  <c r="BD96"/>
  <c r="BC96"/>
  <c r="BB96"/>
  <c r="BA96"/>
  <c r="AZ96"/>
  <c r="AB88"/>
  <c r="AC88" s="1"/>
  <c r="AD88" s="1"/>
  <c r="AE88" s="1"/>
  <c r="AF88" s="1"/>
  <c r="AG88" s="1"/>
  <c r="AH88" s="1"/>
  <c r="AI88" s="1"/>
  <c r="AJ88" s="1"/>
  <c r="AK88" s="1"/>
  <c r="AL88" s="1"/>
  <c r="AM88" s="1"/>
  <c r="AN88" s="1"/>
  <c r="AO88" s="1"/>
  <c r="AP88" s="1"/>
  <c r="AQ88" s="1"/>
  <c r="AR88" s="1"/>
  <c r="AS88" s="1"/>
  <c r="AT88" s="1"/>
  <c r="AU88" s="1"/>
  <c r="AV88" s="1"/>
  <c r="AW88" s="1"/>
  <c r="AX88" s="1"/>
  <c r="AY88" s="1"/>
  <c r="AZ88" s="1"/>
  <c r="BA88" s="1"/>
  <c r="BB88" s="1"/>
  <c r="BC88" s="1"/>
  <c r="BD88" s="1"/>
  <c r="BE88" s="1"/>
  <c r="AB69" i="102" l="1"/>
  <c r="AC69"/>
  <c r="AD69"/>
  <c r="AE69"/>
  <c r="AF69"/>
  <c r="AG69"/>
  <c r="AH69"/>
  <c r="AI69"/>
  <c r="AJ69"/>
  <c r="AK69"/>
  <c r="AL69"/>
  <c r="AM69"/>
  <c r="AN69"/>
  <c r="AO69"/>
  <c r="AP69"/>
  <c r="AQ69"/>
  <c r="AR69"/>
  <c r="AS69"/>
  <c r="AT69"/>
  <c r="AU69"/>
  <c r="AV69"/>
  <c r="AW69"/>
  <c r="AX93" s="1"/>
  <c r="BA27"/>
  <c r="AY28"/>
  <c r="AY27" s="1"/>
  <c r="AZ28"/>
  <c r="AZ27" s="1"/>
  <c r="BA28"/>
  <c r="BB28"/>
  <c r="BB27" s="1"/>
  <c r="BC28"/>
  <c r="BC27" s="1"/>
  <c r="BD28"/>
  <c r="BD27" s="1"/>
  <c r="BE28"/>
  <c r="BE27" s="1"/>
  <c r="AV33" l="1"/>
  <c r="AR33"/>
  <c r="AN33"/>
  <c r="AJ33"/>
  <c r="AF33"/>
  <c r="AB33"/>
  <c r="AV39"/>
  <c r="AV71" s="1"/>
  <c r="AR39"/>
  <c r="AR71" s="1"/>
  <c r="AL28"/>
  <c r="AW33"/>
  <c r="AS33"/>
  <c r="AO33"/>
  <c r="AK33"/>
  <c r="AG33"/>
  <c r="AC33"/>
  <c r="AX28"/>
  <c r="AT28"/>
  <c r="AP28"/>
  <c r="AH28"/>
  <c r="AD28"/>
  <c r="AU50"/>
  <c r="AU72" s="1"/>
  <c r="AQ50"/>
  <c r="AQ72" s="1"/>
  <c r="AM50"/>
  <c r="AM72" s="1"/>
  <c r="AI50"/>
  <c r="AI72" s="1"/>
  <c r="AE50"/>
  <c r="AE72" s="1"/>
  <c r="AW39"/>
  <c r="AW71" s="1"/>
  <c r="AS39"/>
  <c r="AS71" s="1"/>
  <c r="AO39"/>
  <c r="AO71" s="1"/>
  <c r="AK39"/>
  <c r="AK71" s="1"/>
  <c r="AG39"/>
  <c r="AG71" s="1"/>
  <c r="AC39"/>
  <c r="AC71" s="1"/>
  <c r="AX50"/>
  <c r="AX72" s="1"/>
  <c r="AT50"/>
  <c r="AT72" s="1"/>
  <c r="AP50"/>
  <c r="AP72" s="1"/>
  <c r="AL50"/>
  <c r="AL72" s="1"/>
  <c r="AH50"/>
  <c r="AH72" s="1"/>
  <c r="AD50"/>
  <c r="AD72" s="1"/>
  <c r="AW50"/>
  <c r="AW72" s="1"/>
  <c r="AS50"/>
  <c r="AS72" s="1"/>
  <c r="AO50"/>
  <c r="AO72" s="1"/>
  <c r="AK50"/>
  <c r="AK72" s="1"/>
  <c r="AG50"/>
  <c r="AG72" s="1"/>
  <c r="AC50"/>
  <c r="AC72" s="1"/>
  <c r="AU28"/>
  <c r="AQ28"/>
  <c r="AM28"/>
  <c r="AI28"/>
  <c r="AE28"/>
  <c r="AW28"/>
  <c r="AS28"/>
  <c r="AO28"/>
  <c r="AK28"/>
  <c r="AG28"/>
  <c r="AC28"/>
  <c r="AV28"/>
  <c r="AR28"/>
  <c r="AN28"/>
  <c r="AJ28"/>
  <c r="AF28"/>
  <c r="AB28"/>
  <c r="AA39"/>
  <c r="AA71" s="1"/>
  <c r="AN39"/>
  <c r="AN71" s="1"/>
  <c r="AJ39"/>
  <c r="AJ71" s="1"/>
  <c r="AF39"/>
  <c r="AF71" s="1"/>
  <c r="AB39"/>
  <c r="AB71" s="1"/>
  <c r="AX33"/>
  <c r="AT33"/>
  <c r="AP33"/>
  <c r="AL33"/>
  <c r="AL27" s="1"/>
  <c r="AL70" s="1"/>
  <c r="AH33"/>
  <c r="AD33"/>
  <c r="AV50"/>
  <c r="AV72" s="1"/>
  <c r="AR50"/>
  <c r="AR72" s="1"/>
  <c r="AN50"/>
  <c r="AN72" s="1"/>
  <c r="AJ50"/>
  <c r="AJ72" s="1"/>
  <c r="AF50"/>
  <c r="AF72" s="1"/>
  <c r="AB50"/>
  <c r="AB72" s="1"/>
  <c r="AU39"/>
  <c r="AU71" s="1"/>
  <c r="AQ39"/>
  <c r="AQ71" s="1"/>
  <c r="AM39"/>
  <c r="AM71" s="1"/>
  <c r="AI39"/>
  <c r="AI71" s="1"/>
  <c r="AE39"/>
  <c r="AE71" s="1"/>
  <c r="AX39"/>
  <c r="AX71" s="1"/>
  <c r="AT39"/>
  <c r="AT71" s="1"/>
  <c r="AP39"/>
  <c r="AP71" s="1"/>
  <c r="AL39"/>
  <c r="AL71" s="1"/>
  <c r="AH39"/>
  <c r="AH71" s="1"/>
  <c r="AD39"/>
  <c r="AD71" s="1"/>
  <c r="AU33"/>
  <c r="AQ33"/>
  <c r="AM33"/>
  <c r="AI33"/>
  <c r="AE33"/>
  <c r="AP27" l="1"/>
  <c r="AP70" s="1"/>
  <c r="AB27"/>
  <c r="AB70" s="1"/>
  <c r="AN27"/>
  <c r="AN70" s="1"/>
  <c r="AR27"/>
  <c r="AR70" s="1"/>
  <c r="AU27"/>
  <c r="AU70" s="1"/>
  <c r="AE27"/>
  <c r="AE70" s="1"/>
  <c r="AQ27"/>
  <c r="AQ70" s="1"/>
  <c r="AI95"/>
  <c r="AI83"/>
  <c r="AB83"/>
  <c r="AB95"/>
  <c r="AD95"/>
  <c r="AD83"/>
  <c r="AH95"/>
  <c r="AH83"/>
  <c r="AX95"/>
  <c r="AX83"/>
  <c r="AQ95"/>
  <c r="AQ83"/>
  <c r="AJ83"/>
  <c r="AJ95"/>
  <c r="AF27"/>
  <c r="AF70" s="1"/>
  <c r="AV27"/>
  <c r="AV70" s="1"/>
  <c r="AC95"/>
  <c r="AC83"/>
  <c r="AS95"/>
  <c r="AS83"/>
  <c r="AV83"/>
  <c r="AV95"/>
  <c r="AK95"/>
  <c r="AK83"/>
  <c r="AL95"/>
  <c r="AL83"/>
  <c r="AE95"/>
  <c r="AE83"/>
  <c r="AU95"/>
  <c r="AU83"/>
  <c r="AN83"/>
  <c r="AN95"/>
  <c r="AG95"/>
  <c r="AG83"/>
  <c r="AW95"/>
  <c r="AW83"/>
  <c r="AP95"/>
  <c r="AP83"/>
  <c r="AT95"/>
  <c r="AT83"/>
  <c r="AM95"/>
  <c r="AM83"/>
  <c r="AF83"/>
  <c r="AF95"/>
  <c r="AX96"/>
  <c r="AO95"/>
  <c r="AO83"/>
  <c r="AR83"/>
  <c r="AR95"/>
  <c r="AD27"/>
  <c r="AD70" s="1"/>
  <c r="AO27"/>
  <c r="AO70" s="1"/>
  <c r="AH27"/>
  <c r="AH70" s="1"/>
  <c r="AX27"/>
  <c r="AX70" s="1"/>
  <c r="AJ27"/>
  <c r="AJ70" s="1"/>
  <c r="AT27"/>
  <c r="AT70" s="1"/>
  <c r="AI27"/>
  <c r="AI70" s="1"/>
  <c r="AC27"/>
  <c r="AC70" s="1"/>
  <c r="AS27"/>
  <c r="AS70" s="1"/>
  <c r="AG27"/>
  <c r="AG70" s="1"/>
  <c r="AW27"/>
  <c r="AW70" s="1"/>
  <c r="AK27"/>
  <c r="AK70" s="1"/>
  <c r="AM27"/>
  <c r="AM70" s="1"/>
  <c r="AX94" l="1"/>
  <c r="AL76" i="67"/>
  <c r="AP76"/>
  <c r="AP75" s="1"/>
  <c r="AU101"/>
  <c r="AE101"/>
  <c r="AA58"/>
  <c r="AX76" l="1"/>
  <c r="AX75" s="1"/>
  <c r="AT76"/>
  <c r="AT75" s="1"/>
  <c r="AH76"/>
  <c r="AH75" s="1"/>
  <c r="AD76"/>
  <c r="AD75" s="1"/>
  <c r="AQ101"/>
  <c r="AV88"/>
  <c r="AR88"/>
  <c r="AN88"/>
  <c r="AJ88"/>
  <c r="AF88"/>
  <c r="AB88"/>
  <c r="AW76"/>
  <c r="AW75" s="1"/>
  <c r="AS76"/>
  <c r="AS75" s="1"/>
  <c r="AO76"/>
  <c r="AO75" s="1"/>
  <c r="AK76"/>
  <c r="AK75" s="1"/>
  <c r="AG76"/>
  <c r="AG75" s="1"/>
  <c r="AC76"/>
  <c r="AC75" s="1"/>
  <c r="AV76"/>
  <c r="AV75" s="1"/>
  <c r="AV74" s="1"/>
  <c r="AR76"/>
  <c r="AR75" s="1"/>
  <c r="AR74" s="1"/>
  <c r="AN76"/>
  <c r="AN75" s="1"/>
  <c r="AN74" s="1"/>
  <c r="AJ76"/>
  <c r="AJ75" s="1"/>
  <c r="AJ74" s="1"/>
  <c r="AF76"/>
  <c r="AF75" s="1"/>
  <c r="AF74" s="1"/>
  <c r="AB76"/>
  <c r="AL75"/>
  <c r="AM101"/>
  <c r="AI101"/>
  <c r="AP101"/>
  <c r="AD101"/>
  <c r="AG101"/>
  <c r="AJ101"/>
  <c r="AX101"/>
  <c r="AH101"/>
  <c r="AS101"/>
  <c r="AO101"/>
  <c r="AC101"/>
  <c r="AN101"/>
  <c r="AB101"/>
  <c r="AT88"/>
  <c r="AT74" s="1"/>
  <c r="AL88"/>
  <c r="AD88"/>
  <c r="AQ88"/>
  <c r="AI88"/>
  <c r="AU58"/>
  <c r="AQ58"/>
  <c r="AI58"/>
  <c r="AU76"/>
  <c r="AU75" s="1"/>
  <c r="AQ76"/>
  <c r="AQ75" s="1"/>
  <c r="AM76"/>
  <c r="AM75" s="1"/>
  <c r="AI76"/>
  <c r="AI75" s="1"/>
  <c r="AE76"/>
  <c r="AE75" s="1"/>
  <c r="AX58"/>
  <c r="AT58"/>
  <c r="AP58"/>
  <c r="AL58"/>
  <c r="AH58"/>
  <c r="AD58"/>
  <c r="AT101"/>
  <c r="AL101"/>
  <c r="AW101"/>
  <c r="AK101"/>
  <c r="AV101"/>
  <c r="AR101"/>
  <c r="AF101"/>
  <c r="AX88"/>
  <c r="AX74" s="1"/>
  <c r="AP88"/>
  <c r="AP74" s="1"/>
  <c r="AH88"/>
  <c r="AU88"/>
  <c r="AM88"/>
  <c r="AE88"/>
  <c r="AB75"/>
  <c r="AB74" s="1"/>
  <c r="AM58"/>
  <c r="AE58"/>
  <c r="AW88"/>
  <c r="AS88"/>
  <c r="AO88"/>
  <c r="AK88"/>
  <c r="AG88"/>
  <c r="AC88"/>
  <c r="AV58"/>
  <c r="AR58"/>
  <c r="AN58"/>
  <c r="AJ58"/>
  <c r="AF58"/>
  <c r="AB58"/>
  <c r="AW58"/>
  <c r="AS58"/>
  <c r="AO58"/>
  <c r="AK58"/>
  <c r="AG58"/>
  <c r="AC58"/>
  <c r="AE74" l="1"/>
  <c r="AH74"/>
  <c r="AQ74"/>
  <c r="AL74"/>
  <c r="AG74"/>
  <c r="AW74"/>
  <c r="AD74"/>
  <c r="AK74"/>
  <c r="AM74"/>
  <c r="AI74"/>
  <c r="AS74"/>
  <c r="AU74"/>
  <c r="AO74"/>
  <c r="AC74"/>
  <c r="AX40" i="74" l="1"/>
  <c r="AX31"/>
  <c r="AX22"/>
  <c r="AX13"/>
  <c r="AX4"/>
  <c r="AB14" i="75"/>
  <c r="AD14"/>
  <c r="AH14"/>
  <c r="AL14"/>
  <c r="AP14"/>
  <c r="AT14"/>
  <c r="AX14"/>
  <c r="AX9" i="74" s="1"/>
  <c r="AW14" i="75" l="1"/>
  <c r="AU14"/>
  <c r="AU11"/>
  <c r="AQ11"/>
  <c r="AM11"/>
  <c r="AI11"/>
  <c r="AE11"/>
  <c r="AX11"/>
  <c r="AX8" i="74" s="1"/>
  <c r="AK11" i="70"/>
  <c r="AK21" s="1"/>
  <c r="AN11" i="75"/>
  <c r="AO11" i="70"/>
  <c r="AO21" s="1"/>
  <c r="AC11"/>
  <c r="AC21" s="1"/>
  <c r="AT11" i="75"/>
  <c r="AP11"/>
  <c r="AL11"/>
  <c r="AH11"/>
  <c r="AD11"/>
  <c r="AS14"/>
  <c r="AO14"/>
  <c r="AK14"/>
  <c r="AG14"/>
  <c r="AC14"/>
  <c r="AV11"/>
  <c r="AF11"/>
  <c r="AR14"/>
  <c r="AJ14"/>
  <c r="AQ14"/>
  <c r="AM14"/>
  <c r="AI14"/>
  <c r="AE14"/>
  <c r="AR11"/>
  <c r="AJ11"/>
  <c r="AB11"/>
  <c r="AS11" i="70"/>
  <c r="AS21" s="1"/>
  <c r="AV14" i="75"/>
  <c r="AN14"/>
  <c r="AF14"/>
  <c r="AW11"/>
  <c r="AS11"/>
  <c r="AO11"/>
  <c r="AK11"/>
  <c r="AG11"/>
  <c r="AC11"/>
  <c r="AW11" i="70"/>
  <c r="AW16" s="1"/>
  <c r="AG11"/>
  <c r="AG15" s="1"/>
  <c r="AX11"/>
  <c r="AX21" s="1"/>
  <c r="AT11"/>
  <c r="AT21" s="1"/>
  <c r="AP11"/>
  <c r="AP15" s="1"/>
  <c r="AL11"/>
  <c r="AL18" s="1"/>
  <c r="AH11"/>
  <c r="AH21" s="1"/>
  <c r="AV11"/>
  <c r="AV21" s="1"/>
  <c r="AR11"/>
  <c r="AR21" s="1"/>
  <c r="AN11"/>
  <c r="AN19" s="1"/>
  <c r="AJ11"/>
  <c r="AJ21" s="1"/>
  <c r="AF11"/>
  <c r="AF21" s="1"/>
  <c r="AB11"/>
  <c r="AB21" s="1"/>
  <c r="AU11"/>
  <c r="AU18" s="1"/>
  <c r="AV22" i="75"/>
  <c r="AR22"/>
  <c r="AN22"/>
  <c r="AJ22"/>
  <c r="AF22"/>
  <c r="AB22"/>
  <c r="AU22"/>
  <c r="AQ22"/>
  <c r="AM22"/>
  <c r="AI22"/>
  <c r="AE22"/>
  <c r="AX22"/>
  <c r="AX6" i="74" s="1"/>
  <c r="AT22" i="75"/>
  <c r="AP22"/>
  <c r="AL22"/>
  <c r="AH22"/>
  <c r="AD22"/>
  <c r="AW22"/>
  <c r="AS22"/>
  <c r="AO22"/>
  <c r="AK22"/>
  <c r="AG22"/>
  <c r="AC22"/>
  <c r="AQ11" i="70"/>
  <c r="AQ21" s="1"/>
  <c r="AM11"/>
  <c r="AM21" s="1"/>
  <c r="AI11"/>
  <c r="AI16" s="1"/>
  <c r="AE11"/>
  <c r="AE18" s="1"/>
  <c r="AU17" i="75"/>
  <c r="AQ17"/>
  <c r="AM17"/>
  <c r="AI17"/>
  <c r="AE17"/>
  <c r="AX17"/>
  <c r="AX5" i="74" s="1"/>
  <c r="AT17" i="75"/>
  <c r="AP17"/>
  <c r="AL17"/>
  <c r="AH17"/>
  <c r="AD17"/>
  <c r="AW17"/>
  <c r="AS17"/>
  <c r="AO17"/>
  <c r="AK17"/>
  <c r="AG17"/>
  <c r="AC17"/>
  <c r="AV17"/>
  <c r="AR17"/>
  <c r="AN17"/>
  <c r="AJ17"/>
  <c r="AF17"/>
  <c r="AB17"/>
  <c r="AW5"/>
  <c r="AS5"/>
  <c r="AO5"/>
  <c r="AK5"/>
  <c r="AG5"/>
  <c r="AC5"/>
  <c r="AD11" i="70"/>
  <c r="AD21" s="1"/>
  <c r="AU5" i="75"/>
  <c r="AQ5"/>
  <c r="AM5"/>
  <c r="AI5"/>
  <c r="AE5"/>
  <c r="AX5"/>
  <c r="AX7" i="74" s="1"/>
  <c r="AT5" i="75"/>
  <c r="AP5"/>
  <c r="AL5"/>
  <c r="AH5"/>
  <c r="AD5"/>
  <c r="AV5"/>
  <c r="AR5"/>
  <c r="AN5"/>
  <c r="AJ5"/>
  <c r="AF5"/>
  <c r="AB5"/>
  <c r="AK28" l="1"/>
  <c r="AV28"/>
  <c r="AO18" i="70"/>
  <c r="AO28" i="75"/>
  <c r="AO17" i="70"/>
  <c r="AO19"/>
  <c r="AD28" i="75"/>
  <c r="AM28"/>
  <c r="AF28"/>
  <c r="AC18" i="70"/>
  <c r="AJ28" i="75"/>
  <c r="AS17" i="70"/>
  <c r="AK16"/>
  <c r="AK15"/>
  <c r="AM15"/>
  <c r="AX10" i="74"/>
  <c r="AX18" s="1"/>
  <c r="AQ28" i="75"/>
  <c r="AL28"/>
  <c r="AU28"/>
  <c r="AI15" i="70"/>
  <c r="AB28" i="75"/>
  <c r="AR28"/>
  <c r="AT28"/>
  <c r="AS16" i="70"/>
  <c r="AK19"/>
  <c r="AH28" i="75"/>
  <c r="AG28"/>
  <c r="AW28"/>
  <c r="AK17" i="70"/>
  <c r="AK20"/>
  <c r="AK18"/>
  <c r="AN28" i="75"/>
  <c r="AX28"/>
  <c r="AS20" i="70"/>
  <c r="AO20"/>
  <c r="AO15"/>
  <c r="AQ15"/>
  <c r="AO16"/>
  <c r="AE28" i="75"/>
  <c r="AE15" i="70"/>
  <c r="AB16"/>
  <c r="AC15"/>
  <c r="AC19"/>
  <c r="AC17"/>
  <c r="AW17"/>
  <c r="AC16"/>
  <c r="AC20"/>
  <c r="AS15"/>
  <c r="AS19"/>
  <c r="AP18"/>
  <c r="AX18"/>
  <c r="AJ16"/>
  <c r="AR20"/>
  <c r="AG16"/>
  <c r="AR19"/>
  <c r="AJ18"/>
  <c r="AS18"/>
  <c r="AP28" i="75"/>
  <c r="AI28"/>
  <c r="AC28"/>
  <c r="AS28"/>
  <c r="AP17" i="70"/>
  <c r="AL20"/>
  <c r="AD16"/>
  <c r="AI18"/>
  <c r="AH16"/>
  <c r="AT15"/>
  <c r="AR16"/>
  <c r="AH18"/>
  <c r="AM19"/>
  <c r="AB19"/>
  <c r="AX16"/>
  <c r="AG17"/>
  <c r="AT18"/>
  <c r="AE19"/>
  <c r="AU19"/>
  <c r="AN20"/>
  <c r="AW21"/>
  <c r="AW18"/>
  <c r="AF15"/>
  <c r="AV15"/>
  <c r="AH17"/>
  <c r="AX17"/>
  <c r="AQ18"/>
  <c r="AJ19"/>
  <c r="AP16"/>
  <c r="AI17"/>
  <c r="AB18"/>
  <c r="AR18"/>
  <c r="AD20"/>
  <c r="AT20"/>
  <c r="AH15"/>
  <c r="AH19"/>
  <c r="AB17"/>
  <c r="AD19"/>
  <c r="AX16" i="74"/>
  <c r="AU15" i="70"/>
  <c r="AF16"/>
  <c r="AN16"/>
  <c r="AV16"/>
  <c r="AD18"/>
  <c r="AL21"/>
  <c r="AL15"/>
  <c r="AI19"/>
  <c r="AB20"/>
  <c r="AJ15"/>
  <c r="AL17"/>
  <c r="AG20"/>
  <c r="AW20"/>
  <c r="AW15"/>
  <c r="AT16"/>
  <c r="AM17"/>
  <c r="AF18"/>
  <c r="AV18"/>
  <c r="AH20"/>
  <c r="AX20"/>
  <c r="AX15"/>
  <c r="AX19"/>
  <c r="AD15"/>
  <c r="AV17"/>
  <c r="AT19"/>
  <c r="AE21"/>
  <c r="AE16"/>
  <c r="AU21"/>
  <c r="AU16"/>
  <c r="AN21"/>
  <c r="AN17"/>
  <c r="AF20"/>
  <c r="AV20"/>
  <c r="AN15"/>
  <c r="AQ17"/>
  <c r="AQ16"/>
  <c r="AM20"/>
  <c r="AL19"/>
  <c r="AF17"/>
  <c r="AE20"/>
  <c r="AI21"/>
  <c r="AI20"/>
  <c r="AP21"/>
  <c r="AP19"/>
  <c r="AQ19"/>
  <c r="AJ20"/>
  <c r="AG21"/>
  <c r="AG18"/>
  <c r="AB15"/>
  <c r="AR15"/>
  <c r="AD17"/>
  <c r="AT17"/>
  <c r="AM18"/>
  <c r="AF19"/>
  <c r="AV19"/>
  <c r="AL16"/>
  <c r="AE17"/>
  <c r="AU17"/>
  <c r="AN18"/>
  <c r="AG19"/>
  <c r="AW19"/>
  <c r="AP20"/>
  <c r="AJ17"/>
  <c r="AM16"/>
  <c r="AQ20"/>
  <c r="AR17"/>
  <c r="AU20"/>
  <c r="AX17" i="74"/>
  <c r="AX19"/>
  <c r="AX15" l="1"/>
  <c r="AX14"/>
  <c r="AB7" i="67"/>
  <c r="AC7"/>
  <c r="AD7"/>
  <c r="AE7"/>
  <c r="AF7"/>
  <c r="AG7"/>
  <c r="AH7"/>
  <c r="AI7"/>
  <c r="AJ7"/>
  <c r="AK7"/>
  <c r="AL7"/>
  <c r="AM7"/>
  <c r="AN7"/>
  <c r="AO7"/>
  <c r="AP7"/>
  <c r="AQ7"/>
  <c r="AR7"/>
  <c r="AS7"/>
  <c r="AT7"/>
  <c r="AU7"/>
  <c r="AV7"/>
  <c r="AW7"/>
  <c r="AX7"/>
  <c r="AB8"/>
  <c r="AC8"/>
  <c r="AD8"/>
  <c r="AE8"/>
  <c r="AF8"/>
  <c r="AG8"/>
  <c r="AH8"/>
  <c r="AI8"/>
  <c r="AJ8"/>
  <c r="AK8"/>
  <c r="AL8"/>
  <c r="AM8"/>
  <c r="AN8"/>
  <c r="AO8"/>
  <c r="AP8"/>
  <c r="AQ8"/>
  <c r="AR8"/>
  <c r="AS8"/>
  <c r="AT8"/>
  <c r="AU8"/>
  <c r="AV8"/>
  <c r="AW8"/>
  <c r="AX8"/>
  <c r="AB9"/>
  <c r="AC9"/>
  <c r="AD9"/>
  <c r="AE9"/>
  <c r="AF9"/>
  <c r="AG9"/>
  <c r="AH9"/>
  <c r="AI9"/>
  <c r="AJ9"/>
  <c r="AK9"/>
  <c r="AL9"/>
  <c r="AM9"/>
  <c r="AN9"/>
  <c r="AO9"/>
  <c r="AP9"/>
  <c r="AQ9"/>
  <c r="AR9"/>
  <c r="AS9"/>
  <c r="AT9"/>
  <c r="AU9"/>
  <c r="AV9"/>
  <c r="AW9"/>
  <c r="AX9"/>
  <c r="AB10"/>
  <c r="AC10"/>
  <c r="AD10"/>
  <c r="AE10"/>
  <c r="AF10"/>
  <c r="AG10"/>
  <c r="AH10"/>
  <c r="AI10"/>
  <c r="AJ10"/>
  <c r="AK10"/>
  <c r="AL10"/>
  <c r="AM10"/>
  <c r="AN10"/>
  <c r="AO10"/>
  <c r="AP10"/>
  <c r="AQ10"/>
  <c r="AR10"/>
  <c r="AS10"/>
  <c r="AT10"/>
  <c r="AU10"/>
  <c r="AV10"/>
  <c r="AW10"/>
  <c r="AX10"/>
  <c r="AB11"/>
  <c r="AC11"/>
  <c r="AD11"/>
  <c r="AE11"/>
  <c r="AF11"/>
  <c r="AG11"/>
  <c r="AH11"/>
  <c r="AI11"/>
  <c r="AJ11"/>
  <c r="AK11"/>
  <c r="AL11"/>
  <c r="AM11"/>
  <c r="AN11"/>
  <c r="AO11"/>
  <c r="AP11"/>
  <c r="AQ11"/>
  <c r="AR11"/>
  <c r="AS11"/>
  <c r="AT11"/>
  <c r="AU11"/>
  <c r="AV11"/>
  <c r="AW11"/>
  <c r="AX11"/>
  <c r="AB12"/>
  <c r="AC12"/>
  <c r="AD12"/>
  <c r="AE12"/>
  <c r="AF12"/>
  <c r="AG12"/>
  <c r="AH12"/>
  <c r="AI12"/>
  <c r="AJ12"/>
  <c r="AK12"/>
  <c r="AL12"/>
  <c r="AM12"/>
  <c r="AN12"/>
  <c r="AO12"/>
  <c r="AP12"/>
  <c r="AQ12"/>
  <c r="AR12"/>
  <c r="AS12"/>
  <c r="AT12"/>
  <c r="AU12"/>
  <c r="AV12"/>
  <c r="AW12"/>
  <c r="AX12"/>
  <c r="AB81" i="66"/>
  <c r="AC81"/>
  <c r="AD81"/>
  <c r="AE81"/>
  <c r="AF81"/>
  <c r="AG81"/>
  <c r="AH81"/>
  <c r="AI81"/>
  <c r="AJ81"/>
  <c r="AK81"/>
  <c r="AL81"/>
  <c r="AM81"/>
  <c r="AN81"/>
  <c r="AO81"/>
  <c r="AP81"/>
  <c r="AQ81"/>
  <c r="AR81"/>
  <c r="AS81"/>
  <c r="AT81"/>
  <c r="AU81"/>
  <c r="AV81"/>
  <c r="AW81"/>
  <c r="AX81"/>
  <c r="AV47" l="1"/>
  <c r="AR47"/>
  <c r="AN47"/>
  <c r="AJ47"/>
  <c r="AJ79" s="1"/>
  <c r="AF47"/>
  <c r="AB47"/>
  <c r="AX105"/>
  <c r="AT105"/>
  <c r="BE105"/>
  <c r="BA105"/>
  <c r="BD105"/>
  <c r="BC105"/>
  <c r="AY105"/>
  <c r="BB105"/>
  <c r="AZ105"/>
  <c r="AP105"/>
  <c r="AU105"/>
  <c r="AW105"/>
  <c r="AQ105"/>
  <c r="AS105"/>
  <c r="AV105"/>
  <c r="AR105"/>
  <c r="D9" i="108"/>
  <c r="AQ6" i="67"/>
  <c r="AM6"/>
  <c r="AM47" i="66"/>
  <c r="AM79" s="1"/>
  <c r="AU6" i="67"/>
  <c r="AI6"/>
  <c r="AU47" i="66"/>
  <c r="AI47"/>
  <c r="AI79" s="1"/>
  <c r="AX47"/>
  <c r="AX79" s="1"/>
  <c r="AT47"/>
  <c r="AT79" s="1"/>
  <c r="AP47"/>
  <c r="AP79" s="1"/>
  <c r="AL47"/>
  <c r="AL79" s="1"/>
  <c r="AH47"/>
  <c r="AH79" s="1"/>
  <c r="AD47"/>
  <c r="AD79" s="1"/>
  <c r="AV6" i="67"/>
  <c r="AR6"/>
  <c r="AN6"/>
  <c r="AJ6"/>
  <c r="AF6"/>
  <c r="AB6"/>
  <c r="AX6"/>
  <c r="AT6"/>
  <c r="AP6"/>
  <c r="AL6"/>
  <c r="AH6"/>
  <c r="AD6"/>
  <c r="AW6"/>
  <c r="AS6"/>
  <c r="AO6"/>
  <c r="AK6"/>
  <c r="AG6"/>
  <c r="AC6"/>
  <c r="AE6"/>
  <c r="AQ47" i="66"/>
  <c r="AQ79" s="1"/>
  <c r="AE47"/>
  <c r="AE79" s="1"/>
  <c r="AW47"/>
  <c r="AS47"/>
  <c r="AO47"/>
  <c r="AK47"/>
  <c r="AG47"/>
  <c r="AC47"/>
  <c r="AX6"/>
  <c r="AX77" s="1"/>
  <c r="AT6"/>
  <c r="AT77" s="1"/>
  <c r="AP6"/>
  <c r="AP77" s="1"/>
  <c r="AL6"/>
  <c r="AL77" s="1"/>
  <c r="AH6"/>
  <c r="AH77" s="1"/>
  <c r="AD6"/>
  <c r="AD77" s="1"/>
  <c r="AW79"/>
  <c r="AS79"/>
  <c r="AO79"/>
  <c r="AK79"/>
  <c r="AG79"/>
  <c r="AC79"/>
  <c r="AE18"/>
  <c r="AW14"/>
  <c r="AW14" i="67" s="1"/>
  <c r="AW13" s="1"/>
  <c r="AS14" i="66"/>
  <c r="AS14" i="67" s="1"/>
  <c r="AS13" s="1"/>
  <c r="AG14" i="66"/>
  <c r="AG14" i="67" s="1"/>
  <c r="AG13" s="1"/>
  <c r="AC14" i="66"/>
  <c r="AC14" i="67" s="1"/>
  <c r="AC13" s="1"/>
  <c r="AW6" i="66"/>
  <c r="AW77" s="1"/>
  <c r="AS6"/>
  <c r="AS77" s="1"/>
  <c r="AO6"/>
  <c r="AO77" s="1"/>
  <c r="AK6"/>
  <c r="AK77" s="1"/>
  <c r="AG6"/>
  <c r="AC6"/>
  <c r="AC77" s="1"/>
  <c r="AX14"/>
  <c r="AX14" i="67" s="1"/>
  <c r="AX13" s="1"/>
  <c r="AT14" i="66"/>
  <c r="AT14" i="67" s="1"/>
  <c r="AT13" s="1"/>
  <c r="AP14" i="66"/>
  <c r="AP14" i="67" s="1"/>
  <c r="AP13" s="1"/>
  <c r="AL14" i="66"/>
  <c r="AL14" i="67" s="1"/>
  <c r="AL13" s="1"/>
  <c r="AH14" i="66"/>
  <c r="AH14" i="67" s="1"/>
  <c r="AH13" s="1"/>
  <c r="AD14" i="66"/>
  <c r="AD14" i="67" s="1"/>
  <c r="AD13" s="1"/>
  <c r="AO14" i="66"/>
  <c r="AO14" i="67" s="1"/>
  <c r="AO13" s="1"/>
  <c r="AK14" i="66"/>
  <c r="AK14" i="67" s="1"/>
  <c r="AK13" s="1"/>
  <c r="AV6" i="66"/>
  <c r="AV77" s="1"/>
  <c r="AR6"/>
  <c r="AR77" s="1"/>
  <c r="AN6"/>
  <c r="AN77" s="1"/>
  <c r="AJ6"/>
  <c r="AJ77" s="1"/>
  <c r="AF6"/>
  <c r="AF77" s="1"/>
  <c r="AB6"/>
  <c r="AB77" s="1"/>
  <c r="AU6"/>
  <c r="AU77" s="1"/>
  <c r="AQ6"/>
  <c r="AQ77" s="1"/>
  <c r="AM6"/>
  <c r="AM77" s="1"/>
  <c r="AI6"/>
  <c r="AI77" s="1"/>
  <c r="AE6"/>
  <c r="AE77" s="1"/>
  <c r="AW18"/>
  <c r="AS18"/>
  <c r="AO18"/>
  <c r="AK18"/>
  <c r="AG18"/>
  <c r="AC18"/>
  <c r="AU18"/>
  <c r="AQ18"/>
  <c r="AM18"/>
  <c r="AI18"/>
  <c r="AX18"/>
  <c r="AG77"/>
  <c r="AL18"/>
  <c r="AW31"/>
  <c r="AW80" s="1"/>
  <c r="AS31"/>
  <c r="AS80" s="1"/>
  <c r="AO31"/>
  <c r="AO80" s="1"/>
  <c r="AK31"/>
  <c r="AK80" s="1"/>
  <c r="AG31"/>
  <c r="AG80" s="1"/>
  <c r="AC31"/>
  <c r="AC80" s="1"/>
  <c r="AU14"/>
  <c r="AU14" i="67" s="1"/>
  <c r="AU13" s="1"/>
  <c r="AQ14" i="66"/>
  <c r="AM14"/>
  <c r="AI14"/>
  <c r="AI14" i="67" s="1"/>
  <c r="AI13" s="1"/>
  <c r="AE14" i="66"/>
  <c r="AP18"/>
  <c r="AP13" s="1"/>
  <c r="AD18"/>
  <c r="AD13" s="1"/>
  <c r="AV79"/>
  <c r="AR79"/>
  <c r="AN79"/>
  <c r="AF79"/>
  <c r="AB79"/>
  <c r="AU79"/>
  <c r="AV18"/>
  <c r="AR18"/>
  <c r="AN18"/>
  <c r="AJ18"/>
  <c r="AF18"/>
  <c r="AB18"/>
  <c r="AT18"/>
  <c r="AH18"/>
  <c r="AX31"/>
  <c r="AX80" s="1"/>
  <c r="AT31"/>
  <c r="AT80" s="1"/>
  <c r="AP31"/>
  <c r="AP80" s="1"/>
  <c r="AL31"/>
  <c r="AL80" s="1"/>
  <c r="AH31"/>
  <c r="AH80" s="1"/>
  <c r="AD31"/>
  <c r="AD80" s="1"/>
  <c r="AV31"/>
  <c r="AV80" s="1"/>
  <c r="AR31"/>
  <c r="AR80" s="1"/>
  <c r="AN31"/>
  <c r="AN80" s="1"/>
  <c r="AJ31"/>
  <c r="AJ80" s="1"/>
  <c r="AF31"/>
  <c r="AF80" s="1"/>
  <c r="AB31"/>
  <c r="AB80" s="1"/>
  <c r="AU31"/>
  <c r="AU80" s="1"/>
  <c r="AQ31"/>
  <c r="AQ80" s="1"/>
  <c r="AM31"/>
  <c r="AM80" s="1"/>
  <c r="AI31"/>
  <c r="AI80" s="1"/>
  <c r="AE31"/>
  <c r="AE80" s="1"/>
  <c r="AV14"/>
  <c r="AV14" i="67" s="1"/>
  <c r="AV13" s="1"/>
  <c r="AR14" i="66"/>
  <c r="AR14" i="67" s="1"/>
  <c r="AR13" s="1"/>
  <c r="AN14" i="66"/>
  <c r="AN14" i="67" s="1"/>
  <c r="AN13" s="1"/>
  <c r="AJ14" i="66"/>
  <c r="AF14"/>
  <c r="AF14" i="67" s="1"/>
  <c r="AF13" s="1"/>
  <c r="AB14" i="66"/>
  <c r="AB14" i="67" s="1"/>
  <c r="AB13" s="1"/>
  <c r="AT13" i="66" l="1"/>
  <c r="AX101"/>
  <c r="BE103"/>
  <c r="BA103"/>
  <c r="BC103"/>
  <c r="AY103"/>
  <c r="BB103"/>
  <c r="AZ103"/>
  <c r="AP103"/>
  <c r="BD103"/>
  <c r="AV104"/>
  <c r="AV101"/>
  <c r="AS103"/>
  <c r="AX103"/>
  <c r="AQ104"/>
  <c r="AT104"/>
  <c r="AU103"/>
  <c r="AW13"/>
  <c r="AW78" s="1"/>
  <c r="AQ101"/>
  <c r="AS101"/>
  <c r="AW103"/>
  <c r="BE101"/>
  <c r="BA101"/>
  <c r="BC101"/>
  <c r="AY101"/>
  <c r="BB101"/>
  <c r="AZ101"/>
  <c r="AP101"/>
  <c r="BD101"/>
  <c r="BE104"/>
  <c r="BA104"/>
  <c r="BC104"/>
  <c r="AY104"/>
  <c r="BB104"/>
  <c r="AZ104"/>
  <c r="AP104"/>
  <c r="BD104"/>
  <c r="AQ103"/>
  <c r="AU104"/>
  <c r="AT103"/>
  <c r="AU101"/>
  <c r="AW101"/>
  <c r="AT101"/>
  <c r="AX104"/>
  <c r="AR103"/>
  <c r="AS104"/>
  <c r="AR104"/>
  <c r="AV103"/>
  <c r="AW104"/>
  <c r="AO13"/>
  <c r="AO5" s="1"/>
  <c r="AR101"/>
  <c r="AO5" i="67"/>
  <c r="AU5"/>
  <c r="D8" i="108"/>
  <c r="D7"/>
  <c r="D5"/>
  <c r="AN5" i="67"/>
  <c r="AH5"/>
  <c r="AH13" i="66"/>
  <c r="AH5" s="1"/>
  <c r="AJ13"/>
  <c r="AJ78" s="1"/>
  <c r="AJ14" i="67"/>
  <c r="AJ13" s="1"/>
  <c r="AJ5" s="1"/>
  <c r="AE13" i="66"/>
  <c r="AE78" s="1"/>
  <c r="AE14" i="67"/>
  <c r="AE13" s="1"/>
  <c r="AE5" s="1"/>
  <c r="AC5"/>
  <c r="AS5"/>
  <c r="AL5"/>
  <c r="AB5"/>
  <c r="AR5"/>
  <c r="AX13" i="66"/>
  <c r="AX78" s="1"/>
  <c r="AU13"/>
  <c r="AU78" s="1"/>
  <c r="AG5" i="67"/>
  <c r="AW5"/>
  <c r="AP5"/>
  <c r="AF5"/>
  <c r="AV5"/>
  <c r="AQ13" i="66"/>
  <c r="AQ78" s="1"/>
  <c r="AQ14" i="67"/>
  <c r="AQ13" s="1"/>
  <c r="AQ5" s="1"/>
  <c r="AX5"/>
  <c r="AM13" i="66"/>
  <c r="AM5" s="1"/>
  <c r="AM14" i="67"/>
  <c r="AM13" s="1"/>
  <c r="AM5" s="1"/>
  <c r="AK5"/>
  <c r="AD5"/>
  <c r="AT5"/>
  <c r="AI5"/>
  <c r="AF13" i="66"/>
  <c r="AF5" s="1"/>
  <c r="AV13"/>
  <c r="AV5" s="1"/>
  <c r="AC13"/>
  <c r="AC5" s="1"/>
  <c r="AL13"/>
  <c r="AL78" s="1"/>
  <c r="AR13"/>
  <c r="AR78" s="1"/>
  <c r="AK13"/>
  <c r="AK78" s="1"/>
  <c r="AB13"/>
  <c r="AB5" s="1"/>
  <c r="AS13"/>
  <c r="AS78" s="1"/>
  <c r="AG13"/>
  <c r="AI13"/>
  <c r="AI78" s="1"/>
  <c r="AN13"/>
  <c r="AN78" s="1"/>
  <c r="AT78"/>
  <c r="AT5"/>
  <c r="AD78"/>
  <c r="AP78"/>
  <c r="AW5"/>
  <c r="AO78"/>
  <c r="AD5"/>
  <c r="AP5"/>
  <c r="AX5" l="1"/>
  <c r="AE5"/>
  <c r="AC78"/>
  <c r="AV78"/>
  <c r="AV102" s="1"/>
  <c r="AQ5"/>
  <c r="AW102"/>
  <c r="AR102"/>
  <c r="BE102"/>
  <c r="BA102"/>
  <c r="BC102"/>
  <c r="AY102"/>
  <c r="BB102"/>
  <c r="AZ102"/>
  <c r="AP102"/>
  <c r="BD102"/>
  <c r="AT102"/>
  <c r="AS102"/>
  <c r="AS5"/>
  <c r="AR5"/>
  <c r="AJ5"/>
  <c r="AU102"/>
  <c r="AM78"/>
  <c r="AQ102"/>
  <c r="AX102"/>
  <c r="AL5"/>
  <c r="D6" i="108"/>
  <c r="AH78" i="66"/>
  <c r="AU5"/>
  <c r="AB78"/>
  <c r="AF78"/>
  <c r="AK5"/>
  <c r="AI5"/>
  <c r="AN5"/>
  <c r="AG78"/>
  <c r="AG5"/>
  <c r="AY84" i="65" l="1"/>
  <c r="AZ84"/>
  <c r="BA84"/>
  <c r="BB84"/>
  <c r="BC84"/>
  <c r="BD84"/>
  <c r="BE84"/>
  <c r="AV81"/>
  <c r="AW81"/>
  <c r="AX81"/>
  <c r="AB81"/>
  <c r="AC81"/>
  <c r="AD81"/>
  <c r="AE81"/>
  <c r="AF81"/>
  <c r="AG81"/>
  <c r="AH81"/>
  <c r="AI81"/>
  <c r="AJ81"/>
  <c r="AK81"/>
  <c r="AL81"/>
  <c r="AM81"/>
  <c r="AN81"/>
  <c r="AO81"/>
  <c r="AP81"/>
  <c r="AQ81"/>
  <c r="AR81"/>
  <c r="AS81"/>
  <c r="AT81"/>
  <c r="AT105" s="1"/>
  <c r="AU81"/>
  <c r="AB31" i="64"/>
  <c r="AJ59"/>
  <c r="AN59"/>
  <c r="AC60"/>
  <c r="AG60"/>
  <c r="AK60"/>
  <c r="AO60"/>
  <c r="AS60"/>
  <c r="AW60"/>
  <c r="AA34"/>
  <c r="AX63" i="66"/>
  <c r="AX112" i="67" s="1"/>
  <c r="AW63" i="66"/>
  <c r="AW112" i="67" s="1"/>
  <c r="AV63" i="66"/>
  <c r="AV112" i="67" s="1"/>
  <c r="AU63" i="66"/>
  <c r="AU112" i="67" s="1"/>
  <c r="AT63" i="66"/>
  <c r="AT112" i="67" s="1"/>
  <c r="AS63" i="66"/>
  <c r="AS112" i="67" s="1"/>
  <c r="AR63" i="66"/>
  <c r="AR112" i="67" s="1"/>
  <c r="AQ63" i="66"/>
  <c r="AQ112" i="67" s="1"/>
  <c r="AP63" i="66"/>
  <c r="AP112" i="67" s="1"/>
  <c r="AO63" i="66"/>
  <c r="AO112" i="67" s="1"/>
  <c r="AN63" i="66"/>
  <c r="AN112" i="67" s="1"/>
  <c r="AM63" i="66"/>
  <c r="AM112" i="67" s="1"/>
  <c r="AL63" i="66"/>
  <c r="AL112" i="67" s="1"/>
  <c r="AK63" i="66"/>
  <c r="AK112" i="67" s="1"/>
  <c r="AJ63" i="66"/>
  <c r="AJ112" i="67" s="1"/>
  <c r="AI63" i="66"/>
  <c r="AI112" i="67" s="1"/>
  <c r="AH63" i="66"/>
  <c r="AH112" i="67" s="1"/>
  <c r="AG63" i="66"/>
  <c r="AG112" i="67" s="1"/>
  <c r="AF63" i="66"/>
  <c r="AF112" i="67" s="1"/>
  <c r="AE63" i="66"/>
  <c r="AE112" i="67" s="1"/>
  <c r="AD63" i="66"/>
  <c r="AD112" i="67" s="1"/>
  <c r="AC63" i="66"/>
  <c r="AC112" i="67" s="1"/>
  <c r="AB63" i="66"/>
  <c r="AB112" i="67" s="1"/>
  <c r="AX62" i="66"/>
  <c r="AX111" i="67" s="1"/>
  <c r="AW62" i="66"/>
  <c r="AW111" i="67" s="1"/>
  <c r="AV62" i="66"/>
  <c r="AV111" i="67" s="1"/>
  <c r="AU62" i="66"/>
  <c r="AU111" i="67" s="1"/>
  <c r="AT62" i="66"/>
  <c r="AT111" i="67" s="1"/>
  <c r="AS62" i="66"/>
  <c r="AS111" i="67" s="1"/>
  <c r="AR62" i="66"/>
  <c r="AR111" i="67" s="1"/>
  <c r="AQ62" i="66"/>
  <c r="AQ111" i="67" s="1"/>
  <c r="AP62" i="66"/>
  <c r="AP111" i="67" s="1"/>
  <c r="AO62" i="66"/>
  <c r="AO111" i="67" s="1"/>
  <c r="AN62" i="66"/>
  <c r="AN111" i="67" s="1"/>
  <c r="AM62" i="66"/>
  <c r="AM111" i="67" s="1"/>
  <c r="AL62" i="66"/>
  <c r="AL111" i="67" s="1"/>
  <c r="AK62" i="66"/>
  <c r="AK111" i="67" s="1"/>
  <c r="AJ62" i="66"/>
  <c r="AJ111" i="67" s="1"/>
  <c r="AI62" i="66"/>
  <c r="AI111" i="67" s="1"/>
  <c r="AH62" i="66"/>
  <c r="AH111" i="67" s="1"/>
  <c r="AG62" i="66"/>
  <c r="AG111" i="67" s="1"/>
  <c r="AF62" i="66"/>
  <c r="AF111" i="67" s="1"/>
  <c r="AE62" i="66"/>
  <c r="AE111" i="67" s="1"/>
  <c r="AD62" i="66"/>
  <c r="AD111" i="67" s="1"/>
  <c r="AC62" i="66"/>
  <c r="AC111" i="67" s="1"/>
  <c r="AB62" i="66"/>
  <c r="AB111" i="67" s="1"/>
  <c r="AX60" i="66"/>
  <c r="AX109" i="67" s="1"/>
  <c r="AW60" i="66"/>
  <c r="AW109" i="67" s="1"/>
  <c r="AV60" i="66"/>
  <c r="AV109" i="67" s="1"/>
  <c r="AU60" i="66"/>
  <c r="AU109" i="67" s="1"/>
  <c r="AT60" i="66"/>
  <c r="AT109" i="67" s="1"/>
  <c r="AS60" i="66"/>
  <c r="AS109" i="67" s="1"/>
  <c r="AR60" i="66"/>
  <c r="AR109" i="67" s="1"/>
  <c r="AQ60" i="66"/>
  <c r="AQ109" i="67" s="1"/>
  <c r="AP60" i="66"/>
  <c r="AP109" i="67" s="1"/>
  <c r="AO60" i="66"/>
  <c r="AO109" i="67" s="1"/>
  <c r="AN60" i="66"/>
  <c r="AN109" i="67" s="1"/>
  <c r="AM60" i="66"/>
  <c r="AM109" i="67" s="1"/>
  <c r="AL60" i="66"/>
  <c r="AL109" i="67" s="1"/>
  <c r="AK60" i="66"/>
  <c r="AK109" i="67" s="1"/>
  <c r="AJ60" i="66"/>
  <c r="AJ109" i="67" s="1"/>
  <c r="AI60" i="66"/>
  <c r="AI109" i="67" s="1"/>
  <c r="AH60" i="66"/>
  <c r="AH109" i="67" s="1"/>
  <c r="AG60" i="66"/>
  <c r="AG109" i="67" s="1"/>
  <c r="AF60" i="66"/>
  <c r="AF109" i="67" s="1"/>
  <c r="AE60" i="66"/>
  <c r="AE109" i="67" s="1"/>
  <c r="AD60" i="66"/>
  <c r="AD109" i="67" s="1"/>
  <c r="AC60" i="66"/>
  <c r="AC109" i="67" s="1"/>
  <c r="AB60" i="66"/>
  <c r="AB109" i="67" s="1"/>
  <c r="AX58" i="66"/>
  <c r="AX107" i="67" s="1"/>
  <c r="AW58" i="66"/>
  <c r="AW107" i="67" s="1"/>
  <c r="AV58" i="66"/>
  <c r="AU58"/>
  <c r="AU107" i="67" s="1"/>
  <c r="AT58" i="66"/>
  <c r="AT107" i="67" s="1"/>
  <c r="AS58" i="66"/>
  <c r="AS107" i="67" s="1"/>
  <c r="AR58" i="66"/>
  <c r="AQ58"/>
  <c r="AQ107" i="67" s="1"/>
  <c r="AP58" i="66"/>
  <c r="AP107" i="67" s="1"/>
  <c r="AO58" i="66"/>
  <c r="AO107" i="67" s="1"/>
  <c r="AN58" i="66"/>
  <c r="AM58"/>
  <c r="AM107" i="67" s="1"/>
  <c r="AL58" i="66"/>
  <c r="AL107" i="67" s="1"/>
  <c r="AK58" i="66"/>
  <c r="AK107" i="67" s="1"/>
  <c r="AJ58" i="66"/>
  <c r="AI58"/>
  <c r="AI107" i="67" s="1"/>
  <c r="AH58" i="66"/>
  <c r="AH107" i="67" s="1"/>
  <c r="AG58" i="66"/>
  <c r="AG107" i="67" s="1"/>
  <c r="AF58" i="66"/>
  <c r="AE58"/>
  <c r="AE107" i="67" s="1"/>
  <c r="AD58" i="66"/>
  <c r="AD107" i="67" s="1"/>
  <c r="AC58" i="66"/>
  <c r="AC107" i="67" s="1"/>
  <c r="AB58" i="66"/>
  <c r="AX57"/>
  <c r="AX106" i="67" s="1"/>
  <c r="AW57" i="66"/>
  <c r="AW106" i="67" s="1"/>
  <c r="AV57" i="66"/>
  <c r="AV106" i="67" s="1"/>
  <c r="AU57" i="66"/>
  <c r="AU106" i="67" s="1"/>
  <c r="AT57" i="66"/>
  <c r="AT106" i="67" s="1"/>
  <c r="AS57" i="66"/>
  <c r="AS106" i="67" s="1"/>
  <c r="AR57" i="66"/>
  <c r="AR106" i="67" s="1"/>
  <c r="AQ57" i="66"/>
  <c r="AQ106" i="67" s="1"/>
  <c r="AP57" i="66"/>
  <c r="AP106" i="67" s="1"/>
  <c r="AO57" i="66"/>
  <c r="AO106" i="67" s="1"/>
  <c r="AN57" i="66"/>
  <c r="AN106" i="67" s="1"/>
  <c r="AM57" i="66"/>
  <c r="AM106" i="67" s="1"/>
  <c r="AL57" i="66"/>
  <c r="AL106" i="67" s="1"/>
  <c r="AK57" i="66"/>
  <c r="AK106" i="67" s="1"/>
  <c r="AJ57" i="66"/>
  <c r="AJ106" i="67" s="1"/>
  <c r="AI57" i="66"/>
  <c r="AI106" i="67" s="1"/>
  <c r="AH57" i="66"/>
  <c r="AH106" i="67" s="1"/>
  <c r="AG57" i="66"/>
  <c r="AG106" i="67" s="1"/>
  <c r="AF57" i="66"/>
  <c r="AF106" i="67" s="1"/>
  <c r="AE57" i="66"/>
  <c r="AE106" i="67" s="1"/>
  <c r="AD57" i="66"/>
  <c r="AD106" i="67" s="1"/>
  <c r="AC57" i="66"/>
  <c r="AC106" i="67" s="1"/>
  <c r="AB57" i="66"/>
  <c r="AB106" i="67" s="1"/>
  <c r="AX56" i="66"/>
  <c r="AW56"/>
  <c r="AW105" i="67" s="1"/>
  <c r="AV56" i="66"/>
  <c r="AV105" i="67" s="1"/>
  <c r="AU56" i="66"/>
  <c r="AU105" i="67" s="1"/>
  <c r="AT56" i="66"/>
  <c r="AS56"/>
  <c r="AS105" i="67" s="1"/>
  <c r="AR56" i="66"/>
  <c r="AR105" i="67" s="1"/>
  <c r="AQ56" i="66"/>
  <c r="AQ105" i="67" s="1"/>
  <c r="AP56" i="66"/>
  <c r="AO56"/>
  <c r="AO105" i="67" s="1"/>
  <c r="AN56" i="66"/>
  <c r="AN105" i="67" s="1"/>
  <c r="AM56" i="66"/>
  <c r="AM105" i="67" s="1"/>
  <c r="AL56" i="66"/>
  <c r="AK56"/>
  <c r="AK105" i="67" s="1"/>
  <c r="AJ56" i="66"/>
  <c r="AJ105" i="67" s="1"/>
  <c r="AI56" i="66"/>
  <c r="AI105" i="67" s="1"/>
  <c r="AH56" i="66"/>
  <c r="AG56"/>
  <c r="AG105" i="67" s="1"/>
  <c r="AF56" i="66"/>
  <c r="AF105" i="67" s="1"/>
  <c r="AE56" i="66"/>
  <c r="AE105" i="67" s="1"/>
  <c r="AD56" i="66"/>
  <c r="AC56"/>
  <c r="AC105" i="67" s="1"/>
  <c r="AB56" i="66"/>
  <c r="AB105" i="67" s="1"/>
  <c r="AX55" i="66"/>
  <c r="AX104" i="67" s="1"/>
  <c r="AW55" i="66"/>
  <c r="AV55"/>
  <c r="AV104" i="67" s="1"/>
  <c r="AU55" i="66"/>
  <c r="AT55"/>
  <c r="AT104" i="67" s="1"/>
  <c r="AS55" i="66"/>
  <c r="AR55"/>
  <c r="AR104" i="67" s="1"/>
  <c r="AQ55" i="66"/>
  <c r="AP55"/>
  <c r="AP104" i="67" s="1"/>
  <c r="AO55" i="66"/>
  <c r="AN55"/>
  <c r="AN104" i="67" s="1"/>
  <c r="AM55" i="66"/>
  <c r="AL55"/>
  <c r="AL104" i="67" s="1"/>
  <c r="AK55" i="66"/>
  <c r="AJ55"/>
  <c r="AJ104" i="67" s="1"/>
  <c r="AI55" i="66"/>
  <c r="AH55"/>
  <c r="AH104" i="67" s="1"/>
  <c r="AG55" i="66"/>
  <c r="AF55"/>
  <c r="AF104" i="67" s="1"/>
  <c r="AE55" i="66"/>
  <c r="AD55"/>
  <c r="AD104" i="67" s="1"/>
  <c r="AC55" i="66"/>
  <c r="AB55"/>
  <c r="AB104" i="67" s="1"/>
  <c r="AA40" i="64"/>
  <c r="AA39"/>
  <c r="AA38"/>
  <c r="AA37"/>
  <c r="AA36"/>
  <c r="AA35"/>
  <c r="AR105" i="65" l="1"/>
  <c r="AS105"/>
  <c r="AU105"/>
  <c r="AQ105"/>
  <c r="AI61" i="64"/>
  <c r="AQ61"/>
  <c r="AI62"/>
  <c r="AQ62"/>
  <c r="AE63"/>
  <c r="AI63"/>
  <c r="AM63"/>
  <c r="AQ63"/>
  <c r="AU63"/>
  <c r="AE64"/>
  <c r="AI64"/>
  <c r="AM64"/>
  <c r="AQ64"/>
  <c r="AU64"/>
  <c r="AE65"/>
  <c r="AI65"/>
  <c r="AM65"/>
  <c r="AQ65"/>
  <c r="AU65"/>
  <c r="BA105" i="65"/>
  <c r="BE105"/>
  <c r="BB105"/>
  <c r="AY105"/>
  <c r="BC105"/>
  <c r="AP105"/>
  <c r="AZ105"/>
  <c r="BD105"/>
  <c r="AW105"/>
  <c r="AE61" i="64"/>
  <c r="AM61"/>
  <c r="AU61"/>
  <c r="AE62"/>
  <c r="AM62"/>
  <c r="AU62"/>
  <c r="AV105" i="65"/>
  <c r="AX105"/>
  <c r="C9" i="108"/>
  <c r="AC64" i="66"/>
  <c r="AC113" i="67" s="1"/>
  <c r="AO64" i="66"/>
  <c r="AO113" i="67" s="1"/>
  <c r="AC66" i="66"/>
  <c r="AC115" i="67" s="1"/>
  <c r="AO66" i="66"/>
  <c r="AO115" i="67" s="1"/>
  <c r="AC67" i="66"/>
  <c r="AC116" i="67" s="1"/>
  <c r="AO67" i="66"/>
  <c r="AC69"/>
  <c r="AC118" i="67" s="1"/>
  <c r="AO69" i="66"/>
  <c r="AC70"/>
  <c r="AC119" i="67" s="1"/>
  <c r="AO70" i="66"/>
  <c r="AO119" i="67" s="1"/>
  <c r="AC71" i="66"/>
  <c r="AC120" i="67" s="1"/>
  <c r="AO71" i="66"/>
  <c r="AO120" i="67" s="1"/>
  <c r="AE64" i="66"/>
  <c r="AE113" i="67" s="1"/>
  <c r="AI64" i="66"/>
  <c r="AI113" i="67" s="1"/>
  <c r="AM64" i="66"/>
  <c r="AM113" i="67" s="1"/>
  <c r="AQ64" i="66"/>
  <c r="AQ113" i="67" s="1"/>
  <c r="AU64" i="66"/>
  <c r="AU113" i="67" s="1"/>
  <c r="AE66" i="66"/>
  <c r="AI66"/>
  <c r="AI115" i="67" s="1"/>
  <c r="AM66" i="66"/>
  <c r="AQ66"/>
  <c r="AU66"/>
  <c r="AE67"/>
  <c r="AE116" i="67" s="1"/>
  <c r="AI67" i="66"/>
  <c r="AI116" i="67" s="1"/>
  <c r="AM67" i="66"/>
  <c r="AM116" i="67" s="1"/>
  <c r="AQ67" i="66"/>
  <c r="AQ116" i="67" s="1"/>
  <c r="AU67" i="66"/>
  <c r="AU116" i="67" s="1"/>
  <c r="AE69" i="66"/>
  <c r="AI69"/>
  <c r="AM69"/>
  <c r="AQ69"/>
  <c r="AQ118" i="67" s="1"/>
  <c r="AU69" i="66"/>
  <c r="AE70"/>
  <c r="AE119" i="67" s="1"/>
  <c r="AI70" i="66"/>
  <c r="AI119" i="67" s="1"/>
  <c r="AM70" i="66"/>
  <c r="AM119" i="67" s="1"/>
  <c r="AQ70" i="66"/>
  <c r="AQ119" i="67" s="1"/>
  <c r="AU70" i="66"/>
  <c r="AU119" i="67" s="1"/>
  <c r="AE71" i="66"/>
  <c r="AE120" i="67" s="1"/>
  <c r="AI71" i="66"/>
  <c r="AI120" i="67" s="1"/>
  <c r="AM71" i="66"/>
  <c r="AM120" i="67" s="1"/>
  <c r="AQ71" i="66"/>
  <c r="AQ120" i="67" s="1"/>
  <c r="AU71" i="66"/>
  <c r="AU120" i="67" s="1"/>
  <c r="AU47" i="65"/>
  <c r="AQ47"/>
  <c r="AM47"/>
  <c r="AI47"/>
  <c r="AE47"/>
  <c r="AU72" i="66"/>
  <c r="AU121" i="67" s="1"/>
  <c r="AQ72" i="66"/>
  <c r="AQ121" i="67" s="1"/>
  <c r="AM72" i="66"/>
  <c r="AM121" i="67" s="1"/>
  <c r="AI72" i="66"/>
  <c r="AI121" i="67" s="1"/>
  <c r="AE72" i="66"/>
  <c r="AE121" i="67" s="1"/>
  <c r="AK64" i="66"/>
  <c r="AK113" i="67" s="1"/>
  <c r="AW64" i="66"/>
  <c r="AW113" i="67" s="1"/>
  <c r="AK66" i="66"/>
  <c r="AK115" i="67" s="1"/>
  <c r="AW66" i="66"/>
  <c r="AW115" i="67" s="1"/>
  <c r="AK67" i="66"/>
  <c r="AK116" i="67" s="1"/>
  <c r="AW67" i="66"/>
  <c r="AW116" i="67" s="1"/>
  <c r="AK69" i="66"/>
  <c r="AK118" i="67" s="1"/>
  <c r="AW69" i="66"/>
  <c r="AK70"/>
  <c r="AK119" i="67" s="1"/>
  <c r="AW70" i="66"/>
  <c r="AW119" i="67" s="1"/>
  <c r="AK71" i="66"/>
  <c r="AK120" i="67" s="1"/>
  <c r="AS71" i="66"/>
  <c r="AS120" i="67" s="1"/>
  <c r="AB64" i="66"/>
  <c r="AB113" i="67" s="1"/>
  <c r="AF64" i="66"/>
  <c r="AF113" i="67" s="1"/>
  <c r="AJ64" i="66"/>
  <c r="AJ113" i="67" s="1"/>
  <c r="AN64" i="66"/>
  <c r="AN113" i="67" s="1"/>
  <c r="AR64" i="66"/>
  <c r="AR113" i="67" s="1"/>
  <c r="AV64" i="66"/>
  <c r="AV113" i="67" s="1"/>
  <c r="AB66" i="66"/>
  <c r="AF66"/>
  <c r="AJ66"/>
  <c r="AN66"/>
  <c r="AN115" i="67" s="1"/>
  <c r="AR66" i="66"/>
  <c r="AV66"/>
  <c r="AB67"/>
  <c r="AB116" i="67" s="1"/>
  <c r="AF67" i="66"/>
  <c r="AF116" i="67" s="1"/>
  <c r="AJ67" i="66"/>
  <c r="AJ116" i="67" s="1"/>
  <c r="AN67" i="66"/>
  <c r="AN116" i="67" s="1"/>
  <c r="AR67" i="66"/>
  <c r="AR116" i="67" s="1"/>
  <c r="AV67" i="66"/>
  <c r="AV116" i="67" s="1"/>
  <c r="AB69" i="66"/>
  <c r="AF69"/>
  <c r="AJ69"/>
  <c r="AN69"/>
  <c r="AR69"/>
  <c r="AV69"/>
  <c r="AV118" i="67" s="1"/>
  <c r="AB70" i="66"/>
  <c r="AB119" i="67" s="1"/>
  <c r="AF70" i="66"/>
  <c r="AF119" i="67" s="1"/>
  <c r="AJ70" i="66"/>
  <c r="AJ119" i="67" s="1"/>
  <c r="AN70" i="66"/>
  <c r="AN119" i="67" s="1"/>
  <c r="AR70" i="66"/>
  <c r="AR119" i="67" s="1"/>
  <c r="AV70" i="66"/>
  <c r="AV119" i="67" s="1"/>
  <c r="AB71" i="66"/>
  <c r="AB120" i="67" s="1"/>
  <c r="AF71" i="66"/>
  <c r="AF120" i="67" s="1"/>
  <c r="AJ71" i="66"/>
  <c r="AJ120" i="67" s="1"/>
  <c r="AN71" i="66"/>
  <c r="AN120" i="67" s="1"/>
  <c r="AR71" i="66"/>
  <c r="AR120" i="67" s="1"/>
  <c r="AV71" i="66"/>
  <c r="AV120" i="67" s="1"/>
  <c r="AX72" i="66"/>
  <c r="AX121" i="67" s="1"/>
  <c r="AT72" i="66"/>
  <c r="AT121" i="67" s="1"/>
  <c r="AP72" i="66"/>
  <c r="AP121" i="67" s="1"/>
  <c r="AL72" i="66"/>
  <c r="AL121" i="67" s="1"/>
  <c r="AH72" i="66"/>
  <c r="AH121" i="67" s="1"/>
  <c r="AD72" i="66"/>
  <c r="AD121" i="67" s="1"/>
  <c r="AG64" i="66"/>
  <c r="AG113" i="67" s="1"/>
  <c r="AS64" i="66"/>
  <c r="AS113" i="67" s="1"/>
  <c r="AG66" i="66"/>
  <c r="AG115" i="67" s="1"/>
  <c r="AS66" i="66"/>
  <c r="AS115" i="67" s="1"/>
  <c r="AG67" i="66"/>
  <c r="AG116" i="67" s="1"/>
  <c r="AS67" i="66"/>
  <c r="AS116" i="67" s="1"/>
  <c r="AG69" i="66"/>
  <c r="AG118" i="67" s="1"/>
  <c r="AS69" i="66"/>
  <c r="AS118" i="67" s="1"/>
  <c r="AG70" i="66"/>
  <c r="AG119" i="67" s="1"/>
  <c r="AS70" i="66"/>
  <c r="AS119" i="67" s="1"/>
  <c r="AG71" i="66"/>
  <c r="AG120" i="67" s="1"/>
  <c r="AW71" i="66"/>
  <c r="AW120" i="67" s="1"/>
  <c r="AD64" i="66"/>
  <c r="AD113" i="67" s="1"/>
  <c r="AH64" i="66"/>
  <c r="AH113" i="67" s="1"/>
  <c r="AL64" i="66"/>
  <c r="AL113" i="67" s="1"/>
  <c r="AP64" i="66"/>
  <c r="AP113" i="67" s="1"/>
  <c r="AT64" i="66"/>
  <c r="AT113" i="67" s="1"/>
  <c r="AX64" i="66"/>
  <c r="AX113" i="67" s="1"/>
  <c r="AD66" i="66"/>
  <c r="AH66"/>
  <c r="AH115" i="67" s="1"/>
  <c r="AL66" i="66"/>
  <c r="AP66"/>
  <c r="AT66"/>
  <c r="AX66"/>
  <c r="AX115" i="67" s="1"/>
  <c r="AD67" i="66"/>
  <c r="AD116" i="67" s="1"/>
  <c r="AH67" i="66"/>
  <c r="AH116" i="67" s="1"/>
  <c r="AL67" i="66"/>
  <c r="AL116" i="67" s="1"/>
  <c r="AP67" i="66"/>
  <c r="AP116" i="67" s="1"/>
  <c r="AT67" i="66"/>
  <c r="AT116" i="67" s="1"/>
  <c r="AX67" i="66"/>
  <c r="AX116" i="67" s="1"/>
  <c r="AD69" i="66"/>
  <c r="AD118" i="67" s="1"/>
  <c r="AH69" i="66"/>
  <c r="AH118" i="67" s="1"/>
  <c r="AL69" i="66"/>
  <c r="AL118" i="67" s="1"/>
  <c r="AP69" i="66"/>
  <c r="AT69"/>
  <c r="AT118" i="67" s="1"/>
  <c r="AX69" i="66"/>
  <c r="AX118" i="67" s="1"/>
  <c r="AD70" i="66"/>
  <c r="AD119" i="67" s="1"/>
  <c r="AH70" i="66"/>
  <c r="AH119" i="67" s="1"/>
  <c r="AL70" i="66"/>
  <c r="AL119" i="67" s="1"/>
  <c r="AP70" i="66"/>
  <c r="AP119" i="67" s="1"/>
  <c r="AT70" i="66"/>
  <c r="AT119" i="67" s="1"/>
  <c r="AX70" i="66"/>
  <c r="AD71"/>
  <c r="AD120" i="67" s="1"/>
  <c r="AH71" i="66"/>
  <c r="AH120" i="67" s="1"/>
  <c r="AL71" i="66"/>
  <c r="AL120" i="67" s="1"/>
  <c r="AP71" i="66"/>
  <c r="AP120" i="67" s="1"/>
  <c r="AT71" i="66"/>
  <c r="AT120" i="67" s="1"/>
  <c r="AX71" i="66"/>
  <c r="AY96" i="65"/>
  <c r="AE66" i="64"/>
  <c r="AI66"/>
  <c r="AM66"/>
  <c r="AQ66"/>
  <c r="AE54" i="66"/>
  <c r="AE104" i="67"/>
  <c r="AE103" s="1"/>
  <c r="AI54" i="66"/>
  <c r="AI53" s="1"/>
  <c r="AI104" i="67"/>
  <c r="AI103" s="1"/>
  <c r="AI102" s="1"/>
  <c r="AM54" i="66"/>
  <c r="AM104" i="67"/>
  <c r="AM103" s="1"/>
  <c r="AQ54" i="66"/>
  <c r="AQ53" s="1"/>
  <c r="AQ104" i="67"/>
  <c r="AQ103" s="1"/>
  <c r="AQ102" s="1"/>
  <c r="AU54" i="66"/>
  <c r="AU104" i="67"/>
  <c r="AU103" s="1"/>
  <c r="AE115"/>
  <c r="AM115"/>
  <c r="AM114" s="1"/>
  <c r="AU115"/>
  <c r="AE118"/>
  <c r="AI118"/>
  <c r="AM118"/>
  <c r="AU118"/>
  <c r="AB54" i="66"/>
  <c r="AB107" i="67"/>
  <c r="AB103" s="1"/>
  <c r="AF54" i="66"/>
  <c r="AF107" i="67"/>
  <c r="AF103" s="1"/>
  <c r="AF102" s="1"/>
  <c r="AJ54" i="66"/>
  <c r="AJ107" i="67"/>
  <c r="AJ103" s="1"/>
  <c r="AN54" i="66"/>
  <c r="AN107" i="67"/>
  <c r="AN103" s="1"/>
  <c r="AN102" s="1"/>
  <c r="AR54" i="66"/>
  <c r="AR107" i="67"/>
  <c r="AR103" s="1"/>
  <c r="AV54" i="66"/>
  <c r="AV107" i="67"/>
  <c r="AV103" s="1"/>
  <c r="AV102" s="1"/>
  <c r="AF118"/>
  <c r="AF117" s="1"/>
  <c r="AX47" i="65"/>
  <c r="AT47"/>
  <c r="AP47"/>
  <c r="AL47"/>
  <c r="AH47"/>
  <c r="AD47"/>
  <c r="AC54" i="66"/>
  <c r="AC104" i="67"/>
  <c r="AC103" s="1"/>
  <c r="AG54" i="66"/>
  <c r="AG104" i="67"/>
  <c r="AG103" s="1"/>
  <c r="AK54" i="66"/>
  <c r="AK53" s="1"/>
  <c r="AK104" i="67"/>
  <c r="AK103" s="1"/>
  <c r="AO54" i="66"/>
  <c r="AO53" s="1"/>
  <c r="AO104" i="67"/>
  <c r="AO103" s="1"/>
  <c r="AO102" s="1"/>
  <c r="AS54" i="66"/>
  <c r="AS104" i="67"/>
  <c r="AS103" s="1"/>
  <c r="AS102" s="1"/>
  <c r="AW54" i="66"/>
  <c r="AW104" i="67"/>
  <c r="AW103" s="1"/>
  <c r="AO65" i="66"/>
  <c r="AO116" i="67"/>
  <c r="AO114" s="1"/>
  <c r="AW65" i="66"/>
  <c r="AO118" i="67"/>
  <c r="AO117" s="1"/>
  <c r="AO68" i="66"/>
  <c r="AW118" i="67"/>
  <c r="AW117" s="1"/>
  <c r="AW47" i="65"/>
  <c r="AS47"/>
  <c r="AO47"/>
  <c r="AK47"/>
  <c r="AG47"/>
  <c r="AC47"/>
  <c r="AD54" i="66"/>
  <c r="AD105" i="67"/>
  <c r="AD103" s="1"/>
  <c r="AH54" i="66"/>
  <c r="AH105" i="67"/>
  <c r="AH103" s="1"/>
  <c r="AL54" i="66"/>
  <c r="AL105" i="67"/>
  <c r="AL103" s="1"/>
  <c r="AP54" i="66"/>
  <c r="AP105" i="67"/>
  <c r="AP103" s="1"/>
  <c r="AT54" i="66"/>
  <c r="AT105" i="67"/>
  <c r="AT103" s="1"/>
  <c r="AX54" i="66"/>
  <c r="AX105" i="67"/>
  <c r="AX103" s="1"/>
  <c r="AX65" i="66"/>
  <c r="AP118" i="67"/>
  <c r="AV47" i="65"/>
  <c r="AR47"/>
  <c r="AN47"/>
  <c r="AJ47"/>
  <c r="AF47"/>
  <c r="AB47"/>
  <c r="BD120"/>
  <c r="AZ120"/>
  <c r="AS61" i="64"/>
  <c r="AW61"/>
  <c r="AS62"/>
  <c r="AW62"/>
  <c r="AS63"/>
  <c r="AO64"/>
  <c r="AK65"/>
  <c r="AO65"/>
  <c r="AG66"/>
  <c r="AK66"/>
  <c r="AO66"/>
  <c r="AU66"/>
  <c r="AU60"/>
  <c r="AQ60"/>
  <c r="AM60"/>
  <c r="AI60"/>
  <c r="AE60"/>
  <c r="AL59"/>
  <c r="AH59"/>
  <c r="AD59"/>
  <c r="AF59"/>
  <c r="AB35"/>
  <c r="AB61"/>
  <c r="AF35"/>
  <c r="AF61"/>
  <c r="AJ35"/>
  <c r="AJ61"/>
  <c r="AN35"/>
  <c r="AN61"/>
  <c r="AR61"/>
  <c r="AV61"/>
  <c r="AB36"/>
  <c r="AB62"/>
  <c r="AF36"/>
  <c r="AF62"/>
  <c r="AJ36"/>
  <c r="AJ62"/>
  <c r="AN36"/>
  <c r="AN62"/>
  <c r="AR62"/>
  <c r="AV62"/>
  <c r="AB37"/>
  <c r="AB63"/>
  <c r="AF37"/>
  <c r="AF63"/>
  <c r="AJ37"/>
  <c r="AJ63"/>
  <c r="AN37"/>
  <c r="AN63"/>
  <c r="AR63"/>
  <c r="AV63"/>
  <c r="AB38"/>
  <c r="AB64"/>
  <c r="AF38"/>
  <c r="AF64"/>
  <c r="AJ38"/>
  <c r="AJ64"/>
  <c r="AN38"/>
  <c r="AN64"/>
  <c r="AR64"/>
  <c r="AV64"/>
  <c r="AB39"/>
  <c r="AB65"/>
  <c r="AF39"/>
  <c r="AF65"/>
  <c r="AJ39"/>
  <c r="AJ65"/>
  <c r="AN39"/>
  <c r="AN65"/>
  <c r="AR65"/>
  <c r="AV65"/>
  <c r="AB40"/>
  <c r="AB66"/>
  <c r="AF40"/>
  <c r="AF66"/>
  <c r="AJ40"/>
  <c r="AJ66"/>
  <c r="AN40"/>
  <c r="AN66"/>
  <c r="AR66"/>
  <c r="AV66"/>
  <c r="AX60"/>
  <c r="AT60"/>
  <c r="AP60"/>
  <c r="AL34"/>
  <c r="AL60"/>
  <c r="AH34"/>
  <c r="AH60"/>
  <c r="AD34"/>
  <c r="AD60"/>
  <c r="AW59"/>
  <c r="AS59"/>
  <c r="AO59"/>
  <c r="AK59"/>
  <c r="AG59"/>
  <c r="AC59"/>
  <c r="BB120" i="65"/>
  <c r="AC35" i="64"/>
  <c r="AC61"/>
  <c r="AG35"/>
  <c r="AG61"/>
  <c r="AK35"/>
  <c r="AK61"/>
  <c r="AO35"/>
  <c r="AO61"/>
  <c r="AC36"/>
  <c r="AC62"/>
  <c r="AG36"/>
  <c r="AG62"/>
  <c r="AK36"/>
  <c r="AK62"/>
  <c r="AO36"/>
  <c r="AO62"/>
  <c r="AC37"/>
  <c r="AC63"/>
  <c r="AG37"/>
  <c r="AG63"/>
  <c r="AK37"/>
  <c r="AK63"/>
  <c r="AO37"/>
  <c r="AO63"/>
  <c r="AW50"/>
  <c r="AW63"/>
  <c r="AC38"/>
  <c r="AC64"/>
  <c r="AG38"/>
  <c r="AG64"/>
  <c r="AK38"/>
  <c r="AK64"/>
  <c r="AS51"/>
  <c r="AS64"/>
  <c r="AW51"/>
  <c r="AW64"/>
  <c r="AC39"/>
  <c r="AC65"/>
  <c r="AG39"/>
  <c r="AG65"/>
  <c r="AS52"/>
  <c r="AS65"/>
  <c r="AW52"/>
  <c r="AW65"/>
  <c r="AC40"/>
  <c r="AC66"/>
  <c r="AS53"/>
  <c r="AS66"/>
  <c r="AW53"/>
  <c r="AW66"/>
  <c r="AV46"/>
  <c r="AV59"/>
  <c r="AR46"/>
  <c r="AR59"/>
  <c r="BE120" i="65"/>
  <c r="BA120"/>
  <c r="AD35" i="64"/>
  <c r="AD61"/>
  <c r="AH35"/>
  <c r="AH61"/>
  <c r="AL35"/>
  <c r="AL61"/>
  <c r="AP61"/>
  <c r="AT61"/>
  <c r="AX61"/>
  <c r="AD36"/>
  <c r="AD62"/>
  <c r="AH36"/>
  <c r="AH62"/>
  <c r="AL36"/>
  <c r="AL62"/>
  <c r="AP62"/>
  <c r="AT62"/>
  <c r="AX62"/>
  <c r="AD37"/>
  <c r="AD63"/>
  <c r="AH37"/>
  <c r="AH63"/>
  <c r="AL37"/>
  <c r="AL63"/>
  <c r="AP63"/>
  <c r="AT63"/>
  <c r="AX63"/>
  <c r="AD38"/>
  <c r="AD64"/>
  <c r="AH38"/>
  <c r="AH64"/>
  <c r="AL38"/>
  <c r="AL64"/>
  <c r="AP51"/>
  <c r="AP64"/>
  <c r="AT64"/>
  <c r="AX64"/>
  <c r="AD39"/>
  <c r="AD65"/>
  <c r="AH39"/>
  <c r="AH65"/>
  <c r="AL65"/>
  <c r="AP52"/>
  <c r="AP65"/>
  <c r="AT65"/>
  <c r="AX65"/>
  <c r="AD40"/>
  <c r="AD66"/>
  <c r="AH66"/>
  <c r="AL66"/>
  <c r="AP53"/>
  <c r="AP66"/>
  <c r="AT66"/>
  <c r="AX66"/>
  <c r="AV60"/>
  <c r="AR60"/>
  <c r="AN60"/>
  <c r="AJ60"/>
  <c r="AF60"/>
  <c r="AB60"/>
  <c r="AU46"/>
  <c r="AU59"/>
  <c r="AQ46"/>
  <c r="AQ59"/>
  <c r="AM59"/>
  <c r="AI59"/>
  <c r="AE59"/>
  <c r="AX46"/>
  <c r="AX59"/>
  <c r="AT46"/>
  <c r="AT59"/>
  <c r="AP46"/>
  <c r="AP59"/>
  <c r="BC120" i="65"/>
  <c r="AR35" i="64"/>
  <c r="AR48"/>
  <c r="AR36"/>
  <c r="AR49"/>
  <c r="AV37"/>
  <c r="AV50"/>
  <c r="AV38"/>
  <c r="AV51"/>
  <c r="AR39"/>
  <c r="AR52"/>
  <c r="AR40"/>
  <c r="AR53"/>
  <c r="AW35"/>
  <c r="AW48"/>
  <c r="AS36"/>
  <c r="AS49"/>
  <c r="AS37"/>
  <c r="AS50"/>
  <c r="AS47"/>
  <c r="AP35"/>
  <c r="AP48"/>
  <c r="AX35"/>
  <c r="AX48"/>
  <c r="AP36"/>
  <c r="AP49"/>
  <c r="AT36"/>
  <c r="AT49"/>
  <c r="AX36"/>
  <c r="AX49"/>
  <c r="AP37"/>
  <c r="AP50"/>
  <c r="AT37"/>
  <c r="AT50"/>
  <c r="AX50"/>
  <c r="AT51"/>
  <c r="AX51"/>
  <c r="AT52"/>
  <c r="AX52"/>
  <c r="AT53"/>
  <c r="AX53"/>
  <c r="AV47"/>
  <c r="AR47"/>
  <c r="AV35"/>
  <c r="AV48"/>
  <c r="AV36"/>
  <c r="AV49"/>
  <c r="AR37"/>
  <c r="AR50"/>
  <c r="AR38"/>
  <c r="AR51"/>
  <c r="AV39"/>
  <c r="AV52"/>
  <c r="AV40"/>
  <c r="AV53"/>
  <c r="AX34"/>
  <c r="AX47"/>
  <c r="AT34"/>
  <c r="AT47"/>
  <c r="AP34"/>
  <c r="AP47"/>
  <c r="AW46"/>
  <c r="AS46"/>
  <c r="AS35"/>
  <c r="AS48"/>
  <c r="AW36"/>
  <c r="AW49"/>
  <c r="AW47"/>
  <c r="AT35"/>
  <c r="AT48"/>
  <c r="AQ48"/>
  <c r="AU48"/>
  <c r="AQ49"/>
  <c r="AU49"/>
  <c r="AQ50"/>
  <c r="AU50"/>
  <c r="AQ51"/>
  <c r="AU51"/>
  <c r="AQ52"/>
  <c r="AU52"/>
  <c r="AQ53"/>
  <c r="AU53"/>
  <c r="AU47"/>
  <c r="AQ47"/>
  <c r="AW37"/>
  <c r="AO38"/>
  <c r="AS38"/>
  <c r="AW38"/>
  <c r="AK39"/>
  <c r="AO39"/>
  <c r="AS39"/>
  <c r="AW39"/>
  <c r="AG40"/>
  <c r="AK40"/>
  <c r="AO40"/>
  <c r="AS40"/>
  <c r="AW40"/>
  <c r="AW5"/>
  <c r="AW34"/>
  <c r="AS5"/>
  <c r="AS14" s="1"/>
  <c r="AS34"/>
  <c r="AO5"/>
  <c r="AO14" s="1"/>
  <c r="AO34"/>
  <c r="AK5"/>
  <c r="AK14" s="1"/>
  <c r="AK34"/>
  <c r="AG5"/>
  <c r="AG34"/>
  <c r="AC34"/>
  <c r="AX37"/>
  <c r="AP38"/>
  <c r="AT38"/>
  <c r="AX38"/>
  <c r="AL39"/>
  <c r="AP39"/>
  <c r="AT39"/>
  <c r="AX39"/>
  <c r="AH40"/>
  <c r="AL40"/>
  <c r="AP40"/>
  <c r="AT40"/>
  <c r="AX40"/>
  <c r="AV34"/>
  <c r="AR34"/>
  <c r="AN34"/>
  <c r="AJ34"/>
  <c r="AF34"/>
  <c r="AB34"/>
  <c r="AE35"/>
  <c r="AI35"/>
  <c r="AM35"/>
  <c r="AQ35"/>
  <c r="AU35"/>
  <c r="AE36"/>
  <c r="AI36"/>
  <c r="AM36"/>
  <c r="AQ36"/>
  <c r="AU36"/>
  <c r="AE37"/>
  <c r="AI37"/>
  <c r="AM37"/>
  <c r="AQ37"/>
  <c r="AU37"/>
  <c r="AE38"/>
  <c r="AI38"/>
  <c r="AM38"/>
  <c r="AQ38"/>
  <c r="AU38"/>
  <c r="AE39"/>
  <c r="AI39"/>
  <c r="AM39"/>
  <c r="AQ39"/>
  <c r="AU39"/>
  <c r="AE40"/>
  <c r="AI40"/>
  <c r="AM40"/>
  <c r="AQ40"/>
  <c r="AU40"/>
  <c r="AU34"/>
  <c r="AQ34"/>
  <c r="AM34"/>
  <c r="AI34"/>
  <c r="AE34"/>
  <c r="AC5"/>
  <c r="AU5"/>
  <c r="AQ5"/>
  <c r="AM5"/>
  <c r="AM14" s="1"/>
  <c r="AI5"/>
  <c r="AE5"/>
  <c r="AT6" i="65"/>
  <c r="AH6"/>
  <c r="AW6"/>
  <c r="AS6"/>
  <c r="AO6"/>
  <c r="AK6"/>
  <c r="AG6"/>
  <c r="AC6"/>
  <c r="AP6"/>
  <c r="AD6"/>
  <c r="AV6"/>
  <c r="AR6"/>
  <c r="AN6"/>
  <c r="AJ6"/>
  <c r="AF6"/>
  <c r="AB6"/>
  <c r="AW72" i="66"/>
  <c r="AW121" i="67" s="1"/>
  <c r="AS72" i="66"/>
  <c r="AS121" i="67" s="1"/>
  <c r="AO72" i="66"/>
  <c r="AO121" i="67" s="1"/>
  <c r="AK72" i="66"/>
  <c r="AK121" i="67" s="1"/>
  <c r="AG72" i="66"/>
  <c r="AG121" i="67" s="1"/>
  <c r="AC72" i="66"/>
  <c r="AC121" i="67" s="1"/>
  <c r="AX6" i="65"/>
  <c r="AL6"/>
  <c r="AU6"/>
  <c r="AQ6"/>
  <c r="AM6"/>
  <c r="AI6"/>
  <c r="AE6"/>
  <c r="AV72" i="66"/>
  <c r="AV121" i="67" s="1"/>
  <c r="AR72" i="66"/>
  <c r="AR121" i="67" s="1"/>
  <c r="AN72" i="66"/>
  <c r="AN121" i="67" s="1"/>
  <c r="AJ72" i="66"/>
  <c r="AJ121" i="67" s="1"/>
  <c r="AF72" i="66"/>
  <c r="AF121" i="67" s="1"/>
  <c r="AB72" i="66"/>
  <c r="AB121" i="67" s="1"/>
  <c r="AA72" i="66"/>
  <c r="AA121" i="67" s="1"/>
  <c r="AX5" i="64"/>
  <c r="AT5"/>
  <c r="AP5"/>
  <c r="AL5"/>
  <c r="AH5"/>
  <c r="AD5"/>
  <c r="AD58" s="1"/>
  <c r="AV5"/>
  <c r="AR5"/>
  <c r="AN5"/>
  <c r="AJ5"/>
  <c r="AF5"/>
  <c r="AB5"/>
  <c r="AT31" i="65"/>
  <c r="AT80" s="1"/>
  <c r="AH31"/>
  <c r="AH80" s="1"/>
  <c r="AW31"/>
  <c r="AW80" s="1"/>
  <c r="AS31"/>
  <c r="AS80" s="1"/>
  <c r="AO31"/>
  <c r="AO80" s="1"/>
  <c r="AK31"/>
  <c r="AK80" s="1"/>
  <c r="AG31"/>
  <c r="AG80" s="1"/>
  <c r="AC31"/>
  <c r="AC80" s="1"/>
  <c r="AX31"/>
  <c r="AX80" s="1"/>
  <c r="AP31"/>
  <c r="AP80" s="1"/>
  <c r="AL31"/>
  <c r="AL80" s="1"/>
  <c r="AD31"/>
  <c r="AD80" s="1"/>
  <c r="AU31"/>
  <c r="AU80" s="1"/>
  <c r="AQ31"/>
  <c r="AQ80" s="1"/>
  <c r="AQ104" s="1"/>
  <c r="AM31"/>
  <c r="AM80" s="1"/>
  <c r="AI31"/>
  <c r="AI80" s="1"/>
  <c r="AE31"/>
  <c r="AE80" s="1"/>
  <c r="AV31"/>
  <c r="AV80" s="1"/>
  <c r="AV104" s="1"/>
  <c r="AR31"/>
  <c r="AR80" s="1"/>
  <c r="AN31"/>
  <c r="AN80" s="1"/>
  <c r="AJ31"/>
  <c r="AJ80" s="1"/>
  <c r="AF31"/>
  <c r="AF80" s="1"/>
  <c r="AB31"/>
  <c r="AB80" s="1"/>
  <c r="AV14"/>
  <c r="AN14"/>
  <c r="AJ14"/>
  <c r="AF14"/>
  <c r="AR14"/>
  <c r="AB14"/>
  <c r="AN18"/>
  <c r="AB18"/>
  <c r="AT18"/>
  <c r="AH18"/>
  <c r="AS18"/>
  <c r="AG18"/>
  <c r="AX14"/>
  <c r="AT14"/>
  <c r="AP14"/>
  <c r="AL14"/>
  <c r="AH14"/>
  <c r="AD14"/>
  <c r="AW14"/>
  <c r="AS14"/>
  <c r="AO14"/>
  <c r="AK14"/>
  <c r="AG14"/>
  <c r="AC14"/>
  <c r="AR18"/>
  <c r="AF18"/>
  <c r="AX18"/>
  <c r="AL18"/>
  <c r="AW18"/>
  <c r="AK18"/>
  <c r="AU18"/>
  <c r="AQ18"/>
  <c r="AM18"/>
  <c r="AI18"/>
  <c r="AE18"/>
  <c r="AV18"/>
  <c r="AJ18"/>
  <c r="AP18"/>
  <c r="AD18"/>
  <c r="AO18"/>
  <c r="AC18"/>
  <c r="AU14"/>
  <c r="AQ14"/>
  <c r="AM14"/>
  <c r="AI14"/>
  <c r="AE14"/>
  <c r="AV58" i="64" l="1"/>
  <c r="AH58"/>
  <c r="AX58"/>
  <c r="AN114" i="67"/>
  <c r="AH65" i="66"/>
  <c r="AU104" i="65"/>
  <c r="AX104"/>
  <c r="AR104"/>
  <c r="AT104"/>
  <c r="AW104"/>
  <c r="AZ104"/>
  <c r="BD104"/>
  <c r="BA104"/>
  <c r="BB104"/>
  <c r="AP104"/>
  <c r="AY104"/>
  <c r="BC104"/>
  <c r="BE104"/>
  <c r="AS104"/>
  <c r="AX120" i="67"/>
  <c r="AY96" i="66"/>
  <c r="AG114" i="67"/>
  <c r="AK117"/>
  <c r="AQ117"/>
  <c r="AX119"/>
  <c r="AP65" i="66"/>
  <c r="AS114" i="67"/>
  <c r="AV117"/>
  <c r="AV65" i="66"/>
  <c r="AF65"/>
  <c r="AW68"/>
  <c r="AP117" i="67"/>
  <c r="AE65" i="66"/>
  <c r="AH117" i="67"/>
  <c r="AX114"/>
  <c r="AH114"/>
  <c r="AS117"/>
  <c r="AN68" i="66"/>
  <c r="AN65"/>
  <c r="AW114" i="67"/>
  <c r="AC68" i="66"/>
  <c r="AK65"/>
  <c r="AU65"/>
  <c r="AK114" i="67"/>
  <c r="AC114"/>
  <c r="AI117"/>
  <c r="AP68" i="66"/>
  <c r="AV68"/>
  <c r="AF68"/>
  <c r="AX68"/>
  <c r="AH68"/>
  <c r="AP115" i="67"/>
  <c r="AP114" s="1"/>
  <c r="AX102"/>
  <c r="AP102"/>
  <c r="AH102"/>
  <c r="AS68" i="66"/>
  <c r="AS53"/>
  <c r="AV53"/>
  <c r="AN53"/>
  <c r="AF53"/>
  <c r="AQ68"/>
  <c r="AI68"/>
  <c r="AQ65"/>
  <c r="AI114" i="67"/>
  <c r="AC117"/>
  <c r="AX53" i="66"/>
  <c r="AP53"/>
  <c r="AH53"/>
  <c r="AS65"/>
  <c r="AW102" i="67"/>
  <c r="AN118"/>
  <c r="AN117" s="1"/>
  <c r="AV115"/>
  <c r="AV114" s="1"/>
  <c r="AV122" s="1"/>
  <c r="AF115"/>
  <c r="AF114" s="1"/>
  <c r="AF122" s="1"/>
  <c r="AW53" i="66"/>
  <c r="AC102" i="67"/>
  <c r="AU68" i="66"/>
  <c r="AM68"/>
  <c r="AE68"/>
  <c r="AQ115" i="67"/>
  <c r="AQ114" s="1"/>
  <c r="AI65" i="66"/>
  <c r="AU102" i="67"/>
  <c r="AM102"/>
  <c r="AE102"/>
  <c r="AT117"/>
  <c r="AL117"/>
  <c r="AD117"/>
  <c r="AT65" i="66"/>
  <c r="AL65"/>
  <c r="AD65"/>
  <c r="AG117" i="67"/>
  <c r="AR68" i="66"/>
  <c r="AJ68"/>
  <c r="AB68"/>
  <c r="AR65"/>
  <c r="AJ65"/>
  <c r="AB65"/>
  <c r="AK68"/>
  <c r="AC65"/>
  <c r="AC53"/>
  <c r="AU117" i="67"/>
  <c r="AM117"/>
  <c r="AE117"/>
  <c r="AU53" i="66"/>
  <c r="AM53"/>
  <c r="AE53"/>
  <c r="C8" i="108"/>
  <c r="AU114" i="67"/>
  <c r="AM65" i="66"/>
  <c r="AE114" i="67"/>
  <c r="AT68" i="66"/>
  <c r="AL68"/>
  <c r="AD68"/>
  <c r="AT115" i="67"/>
  <c r="AT114" s="1"/>
  <c r="AL115"/>
  <c r="AL114" s="1"/>
  <c r="AD115"/>
  <c r="AD114" s="1"/>
  <c r="AT102"/>
  <c r="AL102"/>
  <c r="AD102"/>
  <c r="AG68" i="66"/>
  <c r="AG102" i="67"/>
  <c r="AT53" i="66"/>
  <c r="AL53"/>
  <c r="AD53"/>
  <c r="AG65"/>
  <c r="AG53"/>
  <c r="AR118" i="67"/>
  <c r="AR117" s="1"/>
  <c r="AJ118"/>
  <c r="AJ117" s="1"/>
  <c r="AB118"/>
  <c r="AB117" s="1"/>
  <c r="AR115"/>
  <c r="AR114" s="1"/>
  <c r="AJ115"/>
  <c r="AJ114" s="1"/>
  <c r="AB115"/>
  <c r="AB114" s="1"/>
  <c r="AR102"/>
  <c r="AJ102"/>
  <c r="AB102"/>
  <c r="AK102"/>
  <c r="AR53" i="66"/>
  <c r="AJ53"/>
  <c r="AB53"/>
  <c r="AO122" i="67"/>
  <c r="AG13" i="65"/>
  <c r="AG78" s="1"/>
  <c r="AJ58" i="64"/>
  <c r="AP45"/>
  <c r="AP58"/>
  <c r="AN58"/>
  <c r="AI58"/>
  <c r="AF58"/>
  <c r="AV13" i="65"/>
  <c r="AV78" s="1"/>
  <c r="AR58" i="64"/>
  <c r="AL58"/>
  <c r="AM58"/>
  <c r="AC58"/>
  <c r="AK58"/>
  <c r="AS58"/>
  <c r="AQ45"/>
  <c r="AQ58"/>
  <c r="AT45"/>
  <c r="AT58"/>
  <c r="AE58"/>
  <c r="AU58"/>
  <c r="AG14"/>
  <c r="AG58"/>
  <c r="AO58"/>
  <c r="AW58"/>
  <c r="AX45"/>
  <c r="AU45"/>
  <c r="AW14"/>
  <c r="AW45"/>
  <c r="AR45"/>
  <c r="AE14"/>
  <c r="AV45"/>
  <c r="AS45"/>
  <c r="AI14"/>
  <c r="AU14"/>
  <c r="AQ14"/>
  <c r="AC14"/>
  <c r="AH13" i="65"/>
  <c r="AH78" s="1"/>
  <c r="AP14" i="64"/>
  <c r="AJ14"/>
  <c r="AL14"/>
  <c r="AM67" s="1"/>
  <c r="AJ13" i="65"/>
  <c r="AB14" i="64"/>
  <c r="AR14"/>
  <c r="AD14"/>
  <c r="AT14"/>
  <c r="AT67" s="1"/>
  <c r="AN14"/>
  <c r="AO67" s="1"/>
  <c r="AF14"/>
  <c r="AV14"/>
  <c r="AH14"/>
  <c r="AX14"/>
  <c r="AF13" i="65"/>
  <c r="AD77"/>
  <c r="AJ77"/>
  <c r="AI77"/>
  <c r="AO77"/>
  <c r="AC77"/>
  <c r="AS77"/>
  <c r="AL77"/>
  <c r="AB77"/>
  <c r="AR77"/>
  <c r="AQ77"/>
  <c r="AG77"/>
  <c r="AW77"/>
  <c r="AP77"/>
  <c r="AF77"/>
  <c r="AV77"/>
  <c r="AE77"/>
  <c r="AU77"/>
  <c r="AU101" s="1"/>
  <c r="AK77"/>
  <c r="AT77"/>
  <c r="AH77"/>
  <c r="AX77"/>
  <c r="AX101" s="1"/>
  <c r="AN77"/>
  <c r="AM77"/>
  <c r="AN13"/>
  <c r="AS13"/>
  <c r="AI13"/>
  <c r="AW13"/>
  <c r="AB13"/>
  <c r="AM13"/>
  <c r="AD13"/>
  <c r="AR13"/>
  <c r="AE13"/>
  <c r="AU13"/>
  <c r="AC13"/>
  <c r="AL13"/>
  <c r="AP13"/>
  <c r="AK13"/>
  <c r="AT13"/>
  <c r="AQ13"/>
  <c r="AO13"/>
  <c r="AX13"/>
  <c r="AN122" i="67" l="1"/>
  <c r="AR101" i="65"/>
  <c r="AT101"/>
  <c r="AV101"/>
  <c r="AS122" i="67"/>
  <c r="AX117"/>
  <c r="AX122" s="1"/>
  <c r="AQ101" i="65"/>
  <c r="AS101"/>
  <c r="BA101"/>
  <c r="BE101"/>
  <c r="AP101"/>
  <c r="BB101"/>
  <c r="AY101"/>
  <c r="BC101"/>
  <c r="AZ101"/>
  <c r="BD101"/>
  <c r="AW101"/>
  <c r="AP122" i="67"/>
  <c r="AK122"/>
  <c r="AM122"/>
  <c r="AI122"/>
  <c r="AQ122"/>
  <c r="AW122"/>
  <c r="AH122"/>
  <c r="AR122"/>
  <c r="AL122"/>
  <c r="AB122"/>
  <c r="AC122"/>
  <c r="AJ122"/>
  <c r="AT122"/>
  <c r="AG122"/>
  <c r="AE122"/>
  <c r="AD122"/>
  <c r="AU122"/>
  <c r="C5" i="108"/>
  <c r="AJ67" i="64"/>
  <c r="AJ78" i="65"/>
  <c r="AG67" i="64"/>
  <c r="AF78" i="65"/>
  <c r="AQ54" i="64"/>
  <c r="AQ67"/>
  <c r="AF67"/>
  <c r="AR67"/>
  <c r="AS67"/>
  <c r="AH67"/>
  <c r="AU54"/>
  <c r="AU67"/>
  <c r="AX54"/>
  <c r="AX67"/>
  <c r="AN67"/>
  <c r="AP54"/>
  <c r="AP67"/>
  <c r="AV54"/>
  <c r="AV67"/>
  <c r="AD67"/>
  <c r="AL67"/>
  <c r="AC67"/>
  <c r="AI67"/>
  <c r="AE67"/>
  <c r="AW67"/>
  <c r="AK67"/>
  <c r="AT54"/>
  <c r="AR54"/>
  <c r="AW54"/>
  <c r="AS54"/>
  <c r="AT78" i="65"/>
  <c r="AD78"/>
  <c r="AX78"/>
  <c r="AU78"/>
  <c r="AM78"/>
  <c r="AO78"/>
  <c r="AP78"/>
  <c r="AE78"/>
  <c r="AB78"/>
  <c r="AC78"/>
  <c r="AI78"/>
  <c r="AK78"/>
  <c r="AS78"/>
  <c r="AQ78"/>
  <c r="AL78"/>
  <c r="AR78"/>
  <c r="AW78"/>
  <c r="AN78"/>
  <c r="BB102" l="1"/>
  <c r="AP102"/>
  <c r="BC102"/>
  <c r="AZ102"/>
  <c r="BD102"/>
  <c r="BA102"/>
  <c r="BE102"/>
  <c r="AY102"/>
  <c r="AW102"/>
  <c r="AS102"/>
  <c r="AT102"/>
  <c r="AV102"/>
  <c r="AX102"/>
  <c r="AR102"/>
  <c r="AU102"/>
  <c r="AQ102"/>
  <c r="C6" i="108"/>
  <c r="AQ49" i="101"/>
  <c r="AR49" s="1"/>
  <c r="AS49" s="1"/>
  <c r="AT49" s="1"/>
  <c r="AU49" s="1"/>
  <c r="AV49" s="1"/>
  <c r="AW49" s="1"/>
  <c r="AX49" s="1"/>
  <c r="AQ37"/>
  <c r="AR37" s="1"/>
  <c r="AS37" s="1"/>
  <c r="AT37" s="1"/>
  <c r="AU37" s="1"/>
  <c r="AV37" s="1"/>
  <c r="AW37" s="1"/>
  <c r="AX37" s="1"/>
  <c r="AR23"/>
  <c r="AS23" s="1"/>
  <c r="AT23" s="1"/>
  <c r="AU23" s="1"/>
  <c r="AV23" s="1"/>
  <c r="AW23" s="1"/>
  <c r="AX23" s="1"/>
  <c r="AQ23"/>
  <c r="AQ9"/>
  <c r="AR9" s="1"/>
  <c r="AS9" s="1"/>
  <c r="AT9" s="1"/>
  <c r="AU9" s="1"/>
  <c r="AV9" s="1"/>
  <c r="AW9" s="1"/>
  <c r="AX9" s="1"/>
  <c r="AQ4"/>
  <c r="AR4" s="1"/>
  <c r="AS4" s="1"/>
  <c r="AT4" s="1"/>
  <c r="AU4" s="1"/>
  <c r="AV4" s="1"/>
  <c r="AW4" s="1"/>
  <c r="AX4" s="1"/>
  <c r="AU4" i="97"/>
  <c r="AV4" s="1"/>
  <c r="AW4" s="1"/>
  <c r="AX4" s="1"/>
  <c r="AV9"/>
  <c r="AW9" s="1"/>
  <c r="AX9" s="1"/>
  <c r="AU9"/>
  <c r="AU23"/>
  <c r="AV23" s="1"/>
  <c r="AW23" s="1"/>
  <c r="AX23" s="1"/>
  <c r="AV37"/>
  <c r="AW37" s="1"/>
  <c r="AX37" s="1"/>
  <c r="AU37"/>
  <c r="AU49"/>
  <c r="AV49" s="1"/>
  <c r="AW49" s="1"/>
  <c r="AX49" s="1"/>
  <c r="AX38" i="101" l="1"/>
  <c r="AX10"/>
  <c r="AX25" s="1"/>
  <c r="AX26" l="1"/>
  <c r="AX32"/>
  <c r="AX31"/>
  <c r="AX34"/>
  <c r="AX53"/>
  <c r="AX55"/>
  <c r="AX58"/>
  <c r="AX52"/>
  <c r="AX28"/>
  <c r="AX27"/>
  <c r="AX30"/>
  <c r="AX33"/>
  <c r="AX29"/>
  <c r="AX56"/>
  <c r="AX51"/>
  <c r="AX54"/>
  <c r="AX57"/>
  <c r="AX24" l="1"/>
  <c r="AX50"/>
  <c r="AX38" i="97" l="1"/>
  <c r="Z130" i="100"/>
  <c r="Z126"/>
  <c r="Z118"/>
  <c r="BC129"/>
  <c r="AY129"/>
  <c r="BB129"/>
  <c r="AG103"/>
  <c r="AH103" s="1"/>
  <c r="AI103" s="1"/>
  <c r="AJ103" s="1"/>
  <c r="AK103" s="1"/>
  <c r="AL103" s="1"/>
  <c r="AM103" s="1"/>
  <c r="AN103" s="1"/>
  <c r="AO103" s="1"/>
  <c r="AP103" s="1"/>
  <c r="AQ103" s="1"/>
  <c r="AR103" s="1"/>
  <c r="AS103" s="1"/>
  <c r="AT103" s="1"/>
  <c r="AU103" s="1"/>
  <c r="AV103" s="1"/>
  <c r="AW103" s="1"/>
  <c r="AX103" s="1"/>
  <c r="AB103"/>
  <c r="AC103" s="1"/>
  <c r="AD103" s="1"/>
  <c r="AE103" s="1"/>
  <c r="BB96"/>
  <c r="BA96"/>
  <c r="AG70"/>
  <c r="AH70" s="1"/>
  <c r="AI70" s="1"/>
  <c r="AJ70" s="1"/>
  <c r="AK70" s="1"/>
  <c r="AL70" s="1"/>
  <c r="AM70" s="1"/>
  <c r="AN70" s="1"/>
  <c r="AO70" s="1"/>
  <c r="AP70" s="1"/>
  <c r="AQ70" s="1"/>
  <c r="AR70" s="1"/>
  <c r="AS70" s="1"/>
  <c r="AT70" s="1"/>
  <c r="AU70" s="1"/>
  <c r="AV70" s="1"/>
  <c r="AW70" s="1"/>
  <c r="AX70" s="1"/>
  <c r="AB70"/>
  <c r="AC70" s="1"/>
  <c r="AD70" s="1"/>
  <c r="AE70" s="1"/>
  <c r="Z105"/>
  <c r="Z106"/>
  <c r="Z108"/>
  <c r="Z109"/>
  <c r="Z110"/>
  <c r="Z112"/>
  <c r="Z113"/>
  <c r="Z116"/>
  <c r="Z117"/>
  <c r="Z120"/>
  <c r="Z121"/>
  <c r="Z125"/>
  <c r="Z132"/>
  <c r="AB28" i="76"/>
  <c r="AC28" s="1"/>
  <c r="AD28" s="1"/>
  <c r="AE28" s="1"/>
  <c r="AF28" s="1"/>
  <c r="AG28" s="1"/>
  <c r="AH28" s="1"/>
  <c r="AI28" s="1"/>
  <c r="AJ28" s="1"/>
  <c r="AK28" s="1"/>
  <c r="AL28" s="1"/>
  <c r="AM28" s="1"/>
  <c r="AN28" s="1"/>
  <c r="AO28" s="1"/>
  <c r="AP28" s="1"/>
  <c r="AQ28" s="1"/>
  <c r="AR28" s="1"/>
  <c r="AS28" s="1"/>
  <c r="AT28" s="1"/>
  <c r="AU28" s="1"/>
  <c r="AV28" s="1"/>
  <c r="AW28" s="1"/>
  <c r="AX28" s="1"/>
  <c r="AB57" i="77"/>
  <c r="AC57" s="1"/>
  <c r="AD57" s="1"/>
  <c r="AE57" s="1"/>
  <c r="AF57" s="1"/>
  <c r="AG57" s="1"/>
  <c r="AH57" s="1"/>
  <c r="AI57" s="1"/>
  <c r="AJ57" s="1"/>
  <c r="AK57" s="1"/>
  <c r="AL57" s="1"/>
  <c r="AM57" s="1"/>
  <c r="AN57" s="1"/>
  <c r="AO57" s="1"/>
  <c r="AP57" s="1"/>
  <c r="AQ57" s="1"/>
  <c r="AR57" s="1"/>
  <c r="AS57" s="1"/>
  <c r="AT57" s="1"/>
  <c r="AU57" s="1"/>
  <c r="AV57" s="1"/>
  <c r="AW57" s="1"/>
  <c r="AX57" s="1"/>
  <c r="AY57" s="1"/>
  <c r="AZ57" s="1"/>
  <c r="BA57" s="1"/>
  <c r="BB57" s="1"/>
  <c r="BC57" s="1"/>
  <c r="BD57" s="1"/>
  <c r="BE57" s="1"/>
  <c r="AX38"/>
  <c r="AX37"/>
  <c r="AX36"/>
  <c r="AX35"/>
  <c r="AX34"/>
  <c r="AX33"/>
  <c r="AX32"/>
  <c r="AX30"/>
  <c r="AX29"/>
  <c r="AA38"/>
  <c r="Z53" s="1"/>
  <c r="AA36"/>
  <c r="Z51" s="1"/>
  <c r="AU12" l="1"/>
  <c r="AQ12"/>
  <c r="AM12"/>
  <c r="AI12"/>
  <c r="AE12"/>
  <c r="AW12"/>
  <c r="AS12"/>
  <c r="AO12"/>
  <c r="AK12"/>
  <c r="AG12"/>
  <c r="AC12"/>
  <c r="Z128" i="100"/>
  <c r="Z124"/>
  <c r="Z119"/>
  <c r="AZ129"/>
  <c r="BD129"/>
  <c r="BA129"/>
  <c r="BE129"/>
  <c r="Z114"/>
  <c r="BB63"/>
  <c r="Z107"/>
  <c r="Z111"/>
  <c r="Z123"/>
  <c r="Z127"/>
  <c r="Z131"/>
  <c r="AX10" i="97"/>
  <c r="AX34" s="1"/>
  <c r="BA63" i="100"/>
  <c r="AY96"/>
  <c r="BC96"/>
  <c r="AZ96"/>
  <c r="BD96"/>
  <c r="BE96"/>
  <c r="AZ63"/>
  <c r="BD63"/>
  <c r="BE63"/>
  <c r="AY63"/>
  <c r="BC63"/>
  <c r="AA30"/>
  <c r="AA96" s="1"/>
  <c r="AA5"/>
  <c r="AA71" s="1"/>
  <c r="AA23"/>
  <c r="AA89" s="1"/>
  <c r="AX30"/>
  <c r="AA16"/>
  <c r="AA82" s="1"/>
  <c r="BB30"/>
  <c r="AU30"/>
  <c r="AQ30"/>
  <c r="AM30"/>
  <c r="AI30"/>
  <c r="AE30"/>
  <c r="BE30"/>
  <c r="BA30"/>
  <c r="AV30"/>
  <c r="AR30"/>
  <c r="AN30"/>
  <c r="AJ30"/>
  <c r="AF30"/>
  <c r="AB30"/>
  <c r="AW23"/>
  <c r="AS23"/>
  <c r="AO23"/>
  <c r="AK23"/>
  <c r="AG23"/>
  <c r="AC23"/>
  <c r="BC23"/>
  <c r="AY23"/>
  <c r="AT23"/>
  <c r="AP23"/>
  <c r="AL23"/>
  <c r="AH23"/>
  <c r="AD23"/>
  <c r="AU16"/>
  <c r="AQ16"/>
  <c r="AM16"/>
  <c r="AI16"/>
  <c r="AE16"/>
  <c r="BE16"/>
  <c r="BA16"/>
  <c r="AV16"/>
  <c r="AR16"/>
  <c r="AN16"/>
  <c r="AJ16"/>
  <c r="AF16"/>
  <c r="AB16"/>
  <c r="AW5"/>
  <c r="AS5"/>
  <c r="AO5"/>
  <c r="AK5"/>
  <c r="AG5"/>
  <c r="AC5"/>
  <c r="BC5"/>
  <c r="AY5"/>
  <c r="AT5"/>
  <c r="AP5"/>
  <c r="AL5"/>
  <c r="AH5"/>
  <c r="AD5"/>
  <c r="AX23"/>
  <c r="BC30"/>
  <c r="AY30"/>
  <c r="AT30"/>
  <c r="AP30"/>
  <c r="AL30"/>
  <c r="AH30"/>
  <c r="AD30"/>
  <c r="BD30"/>
  <c r="AZ30"/>
  <c r="BE23"/>
  <c r="BA23"/>
  <c r="AV23"/>
  <c r="AR23"/>
  <c r="AN23"/>
  <c r="AJ23"/>
  <c r="AF23"/>
  <c r="AB23"/>
  <c r="BB23"/>
  <c r="BC16"/>
  <c r="AY16"/>
  <c r="AT16"/>
  <c r="AP16"/>
  <c r="AL16"/>
  <c r="AH16"/>
  <c r="AD16"/>
  <c r="BD16"/>
  <c r="AZ16"/>
  <c r="BE5"/>
  <c r="BA5"/>
  <c r="AV5"/>
  <c r="AR5"/>
  <c r="AN5"/>
  <c r="AJ5"/>
  <c r="AF5"/>
  <c r="AB5"/>
  <c r="BB5"/>
  <c r="AX5"/>
  <c r="BD23"/>
  <c r="AZ23"/>
  <c r="BB16"/>
  <c r="BD5"/>
  <c r="AZ5"/>
  <c r="AW30"/>
  <c r="AS30"/>
  <c r="AO30"/>
  <c r="AK30"/>
  <c r="AG30"/>
  <c r="AC30"/>
  <c r="AU23"/>
  <c r="AQ23"/>
  <c r="AM23"/>
  <c r="AI23"/>
  <c r="AE23"/>
  <c r="AW16"/>
  <c r="AS16"/>
  <c r="AO16"/>
  <c r="AK16"/>
  <c r="AG16"/>
  <c r="AC16"/>
  <c r="AU5"/>
  <c r="AQ5"/>
  <c r="AM5"/>
  <c r="AI5"/>
  <c r="AE5"/>
  <c r="AX16"/>
  <c r="AX53" i="77"/>
  <c r="BA51"/>
  <c r="BE51"/>
  <c r="BB51"/>
  <c r="AY51"/>
  <c r="BC51"/>
  <c r="AZ51"/>
  <c r="BD51"/>
  <c r="AX51"/>
  <c r="BA53"/>
  <c r="BE53"/>
  <c r="BB53"/>
  <c r="AZ53"/>
  <c r="AY53"/>
  <c r="BC53"/>
  <c r="BD53"/>
  <c r="AA51"/>
  <c r="AA53"/>
  <c r="AX28"/>
  <c r="AS19"/>
  <c r="AG19"/>
  <c r="AM19"/>
  <c r="AR15"/>
  <c r="AJ15"/>
  <c r="AB15"/>
  <c r="AV12"/>
  <c r="AW15"/>
  <c r="AS15"/>
  <c r="AO15"/>
  <c r="AK15"/>
  <c r="AG15"/>
  <c r="AC15"/>
  <c r="AU15"/>
  <c r="AQ15"/>
  <c r="AM15"/>
  <c r="AI15"/>
  <c r="AE15"/>
  <c r="AW5"/>
  <c r="AS5"/>
  <c r="AO5"/>
  <c r="AK5"/>
  <c r="AG5"/>
  <c r="AC5"/>
  <c r="AU5"/>
  <c r="AQ5"/>
  <c r="AM5"/>
  <c r="AI5"/>
  <c r="AE5"/>
  <c r="AX12"/>
  <c r="AT19"/>
  <c r="AP19"/>
  <c r="AL19"/>
  <c r="AH19"/>
  <c r="AD19"/>
  <c r="AV19"/>
  <c r="AR19"/>
  <c r="AN19"/>
  <c r="AJ19"/>
  <c r="AF19"/>
  <c r="AB19"/>
  <c r="AT15"/>
  <c r="AP15"/>
  <c r="AL15"/>
  <c r="AH15"/>
  <c r="AD15"/>
  <c r="AT12"/>
  <c r="AP12"/>
  <c r="AL12"/>
  <c r="AH12"/>
  <c r="AD12"/>
  <c r="AT5"/>
  <c r="AP5"/>
  <c r="AL5"/>
  <c r="AH5"/>
  <c r="AD5"/>
  <c r="AO19"/>
  <c r="AC19"/>
  <c r="AQ19"/>
  <c r="AI19"/>
  <c r="AE19"/>
  <c r="AW19"/>
  <c r="AK19"/>
  <c r="AU19"/>
  <c r="AV15"/>
  <c r="AN15"/>
  <c r="AF15"/>
  <c r="AR12"/>
  <c r="AN12"/>
  <c r="AJ12"/>
  <c r="AF12"/>
  <c r="AB12"/>
  <c r="AV5"/>
  <c r="AR5"/>
  <c r="AN5"/>
  <c r="AJ5"/>
  <c r="AF5"/>
  <c r="AB5"/>
  <c r="AX15"/>
  <c r="AX5" i="76" s="1"/>
  <c r="AX19" i="77"/>
  <c r="AX7" i="76" s="1"/>
  <c r="AX5" i="77"/>
  <c r="AA37"/>
  <c r="Z52" s="1"/>
  <c r="AA33"/>
  <c r="Z48" s="1"/>
  <c r="AA34"/>
  <c r="AA32"/>
  <c r="AA30"/>
  <c r="AA29"/>
  <c r="AV24" l="1"/>
  <c r="AE42" i="100"/>
  <c r="AE71"/>
  <c r="AE137"/>
  <c r="AU104"/>
  <c r="AU71"/>
  <c r="AU137"/>
  <c r="AO82"/>
  <c r="AO148"/>
  <c r="AI89"/>
  <c r="AI155"/>
  <c r="AC96"/>
  <c r="AC162"/>
  <c r="AS129"/>
  <c r="AS96"/>
  <c r="AS162"/>
  <c r="AN71"/>
  <c r="AN137"/>
  <c r="AH82"/>
  <c r="AH148"/>
  <c r="AF89"/>
  <c r="AF155"/>
  <c r="AV122"/>
  <c r="AV89"/>
  <c r="AV155"/>
  <c r="AP129"/>
  <c r="AP96"/>
  <c r="AP162"/>
  <c r="AX122"/>
  <c r="AX89"/>
  <c r="AX155"/>
  <c r="AP71"/>
  <c r="AP104"/>
  <c r="AP137"/>
  <c r="AC48"/>
  <c r="AC137"/>
  <c r="AC71"/>
  <c r="AS104"/>
  <c r="AS71"/>
  <c r="AS137"/>
  <c r="AJ82"/>
  <c r="AJ148"/>
  <c r="AM82"/>
  <c r="AM148"/>
  <c r="AH89"/>
  <c r="AH155"/>
  <c r="AK89"/>
  <c r="AK155"/>
  <c r="AB96"/>
  <c r="AB162"/>
  <c r="AR129"/>
  <c r="AR162"/>
  <c r="AR96"/>
  <c r="AE96"/>
  <c r="AE162"/>
  <c r="AU96"/>
  <c r="AU129"/>
  <c r="AU162"/>
  <c r="AI43"/>
  <c r="AI71"/>
  <c r="AI137"/>
  <c r="AC82"/>
  <c r="AC148"/>
  <c r="AS115"/>
  <c r="AS82"/>
  <c r="AS148"/>
  <c r="AM89"/>
  <c r="AM155"/>
  <c r="AG96"/>
  <c r="AG162"/>
  <c r="AW129"/>
  <c r="AW96"/>
  <c r="AW162"/>
  <c r="AB40"/>
  <c r="AB71"/>
  <c r="AB137"/>
  <c r="AR104"/>
  <c r="AR71"/>
  <c r="AR137"/>
  <c r="AL82"/>
  <c r="AL148"/>
  <c r="AJ89"/>
  <c r="AJ155"/>
  <c r="AD96"/>
  <c r="AD162"/>
  <c r="AT129"/>
  <c r="AT96"/>
  <c r="AT162"/>
  <c r="AD42"/>
  <c r="AD71"/>
  <c r="AD137"/>
  <c r="AT104"/>
  <c r="AT71"/>
  <c r="AT137"/>
  <c r="AG48"/>
  <c r="AG137"/>
  <c r="AG71"/>
  <c r="AW104"/>
  <c r="AW71"/>
  <c r="AW137"/>
  <c r="AN82"/>
  <c r="AN148"/>
  <c r="AQ82"/>
  <c r="AQ115"/>
  <c r="AQ148"/>
  <c r="AL89"/>
  <c r="AL155"/>
  <c r="AO89"/>
  <c r="AO155"/>
  <c r="AF162"/>
  <c r="AF96"/>
  <c r="AV129"/>
  <c r="AV162"/>
  <c r="AV96"/>
  <c r="AI96"/>
  <c r="AI162"/>
  <c r="AM42"/>
  <c r="AM71"/>
  <c r="AM137"/>
  <c r="AG82"/>
  <c r="AG148"/>
  <c r="AW115"/>
  <c r="AW82"/>
  <c r="AW148"/>
  <c r="AQ122"/>
  <c r="AQ89"/>
  <c r="AQ155"/>
  <c r="AK96"/>
  <c r="AK162"/>
  <c r="AF39"/>
  <c r="AF71"/>
  <c r="AF137"/>
  <c r="AV104"/>
  <c r="AV71"/>
  <c r="AV137"/>
  <c r="AP82"/>
  <c r="AP115"/>
  <c r="AP148"/>
  <c r="AN89"/>
  <c r="AN155"/>
  <c r="AH96"/>
  <c r="AH162"/>
  <c r="AH42"/>
  <c r="AH71"/>
  <c r="AH137"/>
  <c r="AK39"/>
  <c r="AK137"/>
  <c r="AK71"/>
  <c r="AB82"/>
  <c r="AB148"/>
  <c r="AR115"/>
  <c r="AR82"/>
  <c r="AR148"/>
  <c r="AE82"/>
  <c r="AE148"/>
  <c r="AU82"/>
  <c r="AU115"/>
  <c r="AU148"/>
  <c r="AP122"/>
  <c r="AP89"/>
  <c r="AP155"/>
  <c r="AC89"/>
  <c r="AC155"/>
  <c r="AS122"/>
  <c r="AS89"/>
  <c r="AS155"/>
  <c r="AJ96"/>
  <c r="AJ162"/>
  <c r="AM96"/>
  <c r="AM162"/>
  <c r="AF24" i="77"/>
  <c r="AX82" i="100"/>
  <c r="AX115"/>
  <c r="AX148"/>
  <c r="AQ104"/>
  <c r="AQ71"/>
  <c r="AQ137"/>
  <c r="AK82"/>
  <c r="AK148"/>
  <c r="AE89"/>
  <c r="AE155"/>
  <c r="AU122"/>
  <c r="AU89"/>
  <c r="AU155"/>
  <c r="AO96"/>
  <c r="AO162"/>
  <c r="AX104"/>
  <c r="AX71"/>
  <c r="AX137"/>
  <c r="AJ46"/>
  <c r="AJ71"/>
  <c r="AJ137"/>
  <c r="AD82"/>
  <c r="AD148"/>
  <c r="AT82"/>
  <c r="AT115"/>
  <c r="AT148"/>
  <c r="AB89"/>
  <c r="AB155"/>
  <c r="AR122"/>
  <c r="AR89"/>
  <c r="AR155"/>
  <c r="AL96"/>
  <c r="AL162"/>
  <c r="AL71"/>
  <c r="AL137"/>
  <c r="AO43"/>
  <c r="AO137"/>
  <c r="AO71"/>
  <c r="AF82"/>
  <c r="AF148"/>
  <c r="AV115"/>
  <c r="AV82"/>
  <c r="AV148"/>
  <c r="AI82"/>
  <c r="AI148"/>
  <c r="AD89"/>
  <c r="AD155"/>
  <c r="AT122"/>
  <c r="AT89"/>
  <c r="AT155"/>
  <c r="AG89"/>
  <c r="AG155"/>
  <c r="AW122"/>
  <c r="AW89"/>
  <c r="AW155"/>
  <c r="AN162"/>
  <c r="AN96"/>
  <c r="AQ96"/>
  <c r="AQ129"/>
  <c r="AQ162"/>
  <c r="AX129"/>
  <c r="AX96"/>
  <c r="AX162"/>
  <c r="AP24" i="77"/>
  <c r="AB24"/>
  <c r="AR24"/>
  <c r="AL24"/>
  <c r="AQ24"/>
  <c r="AK24"/>
  <c r="AM24"/>
  <c r="AJ24"/>
  <c r="AD24"/>
  <c r="AT24"/>
  <c r="AI24"/>
  <c r="AC24"/>
  <c r="AS24"/>
  <c r="AN24"/>
  <c r="AH24"/>
  <c r="AG24"/>
  <c r="AW24"/>
  <c r="AX6" i="76"/>
  <c r="AX24" i="77"/>
  <c r="AE24"/>
  <c r="AU24"/>
  <c r="AO24"/>
  <c r="AX31"/>
  <c r="AX8" i="76"/>
  <c r="AX9" s="1"/>
  <c r="AX15" s="1"/>
  <c r="Z129" i="100"/>
  <c r="AR45"/>
  <c r="Z104"/>
  <c r="AS46"/>
  <c r="AQ48"/>
  <c r="AV43"/>
  <c r="Z115"/>
  <c r="AT45"/>
  <c r="AW45"/>
  <c r="AU41"/>
  <c r="AX46"/>
  <c r="Z122"/>
  <c r="AX51" i="97"/>
  <c r="AX58"/>
  <c r="AX53"/>
  <c r="AX55"/>
  <c r="AX54"/>
  <c r="AX33"/>
  <c r="AX31"/>
  <c r="AX32"/>
  <c r="AX28"/>
  <c r="AX56"/>
  <c r="AX52"/>
  <c r="AX29"/>
  <c r="AX27"/>
  <c r="AX30"/>
  <c r="AX57"/>
  <c r="AX25"/>
  <c r="AX26"/>
  <c r="AX51" i="100"/>
  <c r="AK51"/>
  <c r="AU57"/>
  <c r="AN59"/>
  <c r="AI60"/>
  <c r="AC63"/>
  <c r="AS63"/>
  <c r="BA34"/>
  <c r="AD55"/>
  <c r="AT55"/>
  <c r="AB62"/>
  <c r="AR59"/>
  <c r="AL63"/>
  <c r="AR55"/>
  <c r="AC59"/>
  <c r="AS58"/>
  <c r="AJ63"/>
  <c r="AM63"/>
  <c r="AM58"/>
  <c r="AG63"/>
  <c r="AW63"/>
  <c r="AF62"/>
  <c r="AV59"/>
  <c r="AP63"/>
  <c r="AF50"/>
  <c r="AV53"/>
  <c r="AD61"/>
  <c r="AT61"/>
  <c r="AG61"/>
  <c r="AW61"/>
  <c r="AN63"/>
  <c r="AQ63"/>
  <c r="AA52"/>
  <c r="AG51"/>
  <c r="AK63"/>
  <c r="AL51"/>
  <c r="AJ60"/>
  <c r="AD63"/>
  <c r="AT63"/>
  <c r="AX57"/>
  <c r="AH60"/>
  <c r="AK59"/>
  <c r="AB63"/>
  <c r="AR63"/>
  <c r="AE63"/>
  <c r="AU63"/>
  <c r="AX63"/>
  <c r="AE61"/>
  <c r="AO63"/>
  <c r="AP52"/>
  <c r="AH63"/>
  <c r="AN50"/>
  <c r="AQ51"/>
  <c r="AL57"/>
  <c r="AO62"/>
  <c r="AF63"/>
  <c r="AV63"/>
  <c r="AI63"/>
  <c r="AA63"/>
  <c r="AF45"/>
  <c r="AG40"/>
  <c r="AS40"/>
  <c r="AQ42"/>
  <c r="AO57"/>
  <c r="AT43"/>
  <c r="AS48"/>
  <c r="AK53"/>
  <c r="AD40"/>
  <c r="AK50"/>
  <c r="AP53"/>
  <c r="AN55"/>
  <c r="AK54"/>
  <c r="AV39"/>
  <c r="AG42"/>
  <c r="AW42"/>
  <c r="AF47"/>
  <c r="AQ53"/>
  <c r="AK55"/>
  <c r="AV44"/>
  <c r="AL58"/>
  <c r="AV45"/>
  <c r="AG44"/>
  <c r="AQ47"/>
  <c r="AN58"/>
  <c r="AQ46"/>
  <c r="AW48"/>
  <c r="AT40"/>
  <c r="AV42"/>
  <c r="AD44"/>
  <c r="AV46"/>
  <c r="AE57"/>
  <c r="AQ40"/>
  <c r="AV47"/>
  <c r="AF66"/>
  <c r="AQ52"/>
  <c r="AC40"/>
  <c r="AW40"/>
  <c r="AW44"/>
  <c r="AL50"/>
  <c r="AE59"/>
  <c r="AD47"/>
  <c r="AO58"/>
  <c r="AW41"/>
  <c r="AG45"/>
  <c r="AT48"/>
  <c r="AF43"/>
  <c r="AD45"/>
  <c r="AW46"/>
  <c r="AO60"/>
  <c r="AV66"/>
  <c r="AN54"/>
  <c r="AD43"/>
  <c r="AU59"/>
  <c r="AQ43"/>
  <c r="AQ44"/>
  <c r="AO49"/>
  <c r="AB49"/>
  <c r="AB53"/>
  <c r="AU49"/>
  <c r="AC49"/>
  <c r="AS49"/>
  <c r="AN38"/>
  <c r="AN41"/>
  <c r="AH49"/>
  <c r="AL39"/>
  <c r="AL38"/>
  <c r="AI49"/>
  <c r="AM34"/>
  <c r="AM38"/>
  <c r="AW49"/>
  <c r="AQ56"/>
  <c r="AR38"/>
  <c r="AP43"/>
  <c r="AP38"/>
  <c r="AC38"/>
  <c r="AJ49"/>
  <c r="AM49"/>
  <c r="AA56"/>
  <c r="AB41"/>
  <c r="AO40"/>
  <c r="AI42"/>
  <c r="AC44"/>
  <c r="AF54"/>
  <c r="AI46"/>
  <c r="AP47"/>
  <c r="AK48"/>
  <c r="AV50"/>
  <c r="AS53"/>
  <c r="AU55"/>
  <c r="AF59"/>
  <c r="AH61"/>
  <c r="AL44"/>
  <c r="AC51"/>
  <c r="AJ57"/>
  <c r="AA50"/>
  <c r="AE39"/>
  <c r="AH44"/>
  <c r="AC45"/>
  <c r="AS50"/>
  <c r="AF51"/>
  <c r="AV51"/>
  <c r="AD53"/>
  <c r="AV55"/>
  <c r="AL47"/>
  <c r="AJ58"/>
  <c r="AA54"/>
  <c r="AM40"/>
  <c r="AX49"/>
  <c r="AQ34"/>
  <c r="AQ38"/>
  <c r="AQ41"/>
  <c r="AK49"/>
  <c r="AE56"/>
  <c r="AU56"/>
  <c r="AF38"/>
  <c r="AF41"/>
  <c r="AF44"/>
  <c r="AV38"/>
  <c r="AV41"/>
  <c r="AP49"/>
  <c r="AP51"/>
  <c r="AN56"/>
  <c r="AD38"/>
  <c r="AD39"/>
  <c r="AT34"/>
  <c r="AT38"/>
  <c r="AT39"/>
  <c r="AT42"/>
  <c r="AG38"/>
  <c r="AG47"/>
  <c r="AW38"/>
  <c r="AW47"/>
  <c r="AN49"/>
  <c r="AQ49"/>
  <c r="AL56"/>
  <c r="AO56"/>
  <c r="AA38"/>
  <c r="AA34"/>
  <c r="AA100" s="1"/>
  <c r="AR41"/>
  <c r="AX53"/>
  <c r="AO44"/>
  <c r="AB50"/>
  <c r="AU51"/>
  <c r="AP54"/>
  <c r="AG58"/>
  <c r="AL59"/>
  <c r="AO61"/>
  <c r="AL43"/>
  <c r="AM46"/>
  <c r="AO48"/>
  <c r="AB54"/>
  <c r="AR54"/>
  <c r="AB59"/>
  <c r="AJ59"/>
  <c r="AE65"/>
  <c r="AK64"/>
  <c r="AT47"/>
  <c r="AM51"/>
  <c r="AH54"/>
  <c r="AQ57"/>
  <c r="AW58"/>
  <c r="AC61"/>
  <c r="AX52"/>
  <c r="AQ39"/>
  <c r="AP40"/>
  <c r="AG41"/>
  <c r="AF42"/>
  <c r="AR42"/>
  <c r="AE43"/>
  <c r="AT44"/>
  <c r="AK45"/>
  <c r="AF46"/>
  <c r="AE47"/>
  <c r="AM47"/>
  <c r="AD48"/>
  <c r="AN51"/>
  <c r="AH53"/>
  <c r="AG54"/>
  <c r="AW54"/>
  <c r="AJ55"/>
  <c r="AM57"/>
  <c r="AO59"/>
  <c r="AB60"/>
  <c r="AT62"/>
  <c r="AG50"/>
  <c r="AN52"/>
  <c r="AK57"/>
  <c r="AR58"/>
  <c r="AM61"/>
  <c r="AX60"/>
  <c r="AB39"/>
  <c r="AR39"/>
  <c r="AI40"/>
  <c r="AD41"/>
  <c r="AT41"/>
  <c r="AN43"/>
  <c r="AE44"/>
  <c r="AH45"/>
  <c r="AG46"/>
  <c r="AB47"/>
  <c r="AJ47"/>
  <c r="AR47"/>
  <c r="AI48"/>
  <c r="AP50"/>
  <c r="AO51"/>
  <c r="AB52"/>
  <c r="AR52"/>
  <c r="AT54"/>
  <c r="AB57"/>
  <c r="AE58"/>
  <c r="AU58"/>
  <c r="AT59"/>
  <c r="AK60"/>
  <c r="AF61"/>
  <c r="AE62"/>
  <c r="AU62"/>
  <c r="AB66"/>
  <c r="AR66"/>
  <c r="AU45"/>
  <c r="AH51"/>
  <c r="AC54"/>
  <c r="AN57"/>
  <c r="AX59"/>
  <c r="AA58"/>
  <c r="AX64"/>
  <c r="AO39"/>
  <c r="AS39"/>
  <c r="AW39"/>
  <c r="AR40"/>
  <c r="AV40"/>
  <c r="AE41"/>
  <c r="AL42"/>
  <c r="AG43"/>
  <c r="AB44"/>
  <c r="AQ45"/>
  <c r="AT46"/>
  <c r="AN48"/>
  <c r="AI50"/>
  <c r="AD51"/>
  <c r="AT51"/>
  <c r="AG52"/>
  <c r="AO52"/>
  <c r="AW52"/>
  <c r="AI54"/>
  <c r="AG57"/>
  <c r="AF58"/>
  <c r="AI59"/>
  <c r="AA57"/>
  <c r="AQ65"/>
  <c r="AC43"/>
  <c r="AR53"/>
  <c r="AI64"/>
  <c r="AW66"/>
  <c r="AI55"/>
  <c r="AG62"/>
  <c r="AB64"/>
  <c r="AV64"/>
  <c r="AP66"/>
  <c r="AX66"/>
  <c r="AN46"/>
  <c r="AF60"/>
  <c r="AH62"/>
  <c r="AS64"/>
  <c r="AJ65"/>
  <c r="AE66"/>
  <c r="AU66"/>
  <c r="AM48"/>
  <c r="AU53"/>
  <c r="AW55"/>
  <c r="AG65"/>
  <c r="AW65"/>
  <c r="AT60"/>
  <c r="AE64"/>
  <c r="AH65"/>
  <c r="AK66"/>
  <c r="AU38"/>
  <c r="AI56"/>
  <c r="AX38"/>
  <c r="AX40"/>
  <c r="AX48"/>
  <c r="AT49"/>
  <c r="AK38"/>
  <c r="AE49"/>
  <c r="AP56"/>
  <c r="AS56"/>
  <c r="AJ41"/>
  <c r="AX44"/>
  <c r="AK40"/>
  <c r="AU42"/>
  <c r="AK44"/>
  <c r="AK41"/>
  <c r="AI52"/>
  <c r="AI57"/>
  <c r="AS59"/>
  <c r="AH47"/>
  <c r="AI51"/>
  <c r="AH52"/>
  <c r="AC53"/>
  <c r="AD57"/>
  <c r="AT57"/>
  <c r="AP61"/>
  <c r="AM65"/>
  <c r="AA53"/>
  <c r="AD50"/>
  <c r="AS54"/>
  <c r="AB58"/>
  <c r="AG59"/>
  <c r="AJ61"/>
  <c r="AX61"/>
  <c r="AX39"/>
  <c r="AM39"/>
  <c r="AH40"/>
  <c r="AL40"/>
  <c r="AS41"/>
  <c r="AP44"/>
  <c r="AL48"/>
  <c r="AB51"/>
  <c r="AJ51"/>
  <c r="AR51"/>
  <c r="AE52"/>
  <c r="AU52"/>
  <c r="AL53"/>
  <c r="AR60"/>
  <c r="AG64"/>
  <c r="AR50"/>
  <c r="AS57"/>
  <c r="AH59"/>
  <c r="AS61"/>
  <c r="AX42"/>
  <c r="AN39"/>
  <c r="AP41"/>
  <c r="AS42"/>
  <c r="AB43"/>
  <c r="AR43"/>
  <c r="AM44"/>
  <c r="AK46"/>
  <c r="AD54"/>
  <c r="AI62"/>
  <c r="AL64"/>
  <c r="AO47"/>
  <c r="AS51"/>
  <c r="AX50"/>
  <c r="AN40"/>
  <c r="AM41"/>
  <c r="AK43"/>
  <c r="AN44"/>
  <c r="AD46"/>
  <c r="AC47"/>
  <c r="AS47"/>
  <c r="AV48"/>
  <c r="AQ50"/>
  <c r="AE54"/>
  <c r="AM54"/>
  <c r="AU54"/>
  <c r="AJ62"/>
  <c r="AU65"/>
  <c r="AB48"/>
  <c r="AP60"/>
  <c r="AD65"/>
  <c r="AG53"/>
  <c r="AM55"/>
  <c r="AQ60"/>
  <c r="AK62"/>
  <c r="AJ64"/>
  <c r="AD66"/>
  <c r="AT66"/>
  <c r="AX43"/>
  <c r="AH48"/>
  <c r="AL62"/>
  <c r="AW64"/>
  <c r="AN65"/>
  <c r="AI66"/>
  <c r="AA64"/>
  <c r="AC46"/>
  <c r="AU48"/>
  <c r="AG55"/>
  <c r="AD64"/>
  <c r="AK65"/>
  <c r="AA62"/>
  <c r="AM64"/>
  <c r="AL65"/>
  <c r="AO66"/>
  <c r="AE38"/>
  <c r="AE45"/>
  <c r="AJ34"/>
  <c r="AJ38"/>
  <c r="AJ45"/>
  <c r="AJ48"/>
  <c r="AB34"/>
  <c r="AB56"/>
  <c r="AC56"/>
  <c r="AI38"/>
  <c r="AM56"/>
  <c r="BB34"/>
  <c r="AV56"/>
  <c r="AF49"/>
  <c r="AV49"/>
  <c r="AD56"/>
  <c r="AT56"/>
  <c r="AG56"/>
  <c r="AW56"/>
  <c r="AA49"/>
  <c r="AN45"/>
  <c r="AP39"/>
  <c r="AJ42"/>
  <c r="AW50"/>
  <c r="AT52"/>
  <c r="AT58"/>
  <c r="AB61"/>
  <c r="AA51"/>
  <c r="AE46"/>
  <c r="AU46"/>
  <c r="AJ54"/>
  <c r="AE55"/>
  <c r="AH57"/>
  <c r="AP57"/>
  <c r="AK58"/>
  <c r="AM60"/>
  <c r="AA65"/>
  <c r="AO42"/>
  <c r="AO50"/>
  <c r="AL52"/>
  <c r="AC57"/>
  <c r="AH58"/>
  <c r="AM59"/>
  <c r="AR61"/>
  <c r="AX47"/>
  <c r="AI39"/>
  <c r="AC41"/>
  <c r="AO41"/>
  <c r="AB42"/>
  <c r="AN42"/>
  <c r="AS45"/>
  <c r="AR46"/>
  <c r="AI47"/>
  <c r="AU47"/>
  <c r="AO54"/>
  <c r="AB55"/>
  <c r="AP58"/>
  <c r="AQ61"/>
  <c r="AE51"/>
  <c r="AV54"/>
  <c r="AC58"/>
  <c r="AP59"/>
  <c r="AA59"/>
  <c r="AJ39"/>
  <c r="AE40"/>
  <c r="AU40"/>
  <c r="AL41"/>
  <c r="AP45"/>
  <c r="AO46"/>
  <c r="AN47"/>
  <c r="AH50"/>
  <c r="AW51"/>
  <c r="AJ52"/>
  <c r="AI53"/>
  <c r="AL54"/>
  <c r="AC55"/>
  <c r="AR57"/>
  <c r="AD59"/>
  <c r="AC60"/>
  <c r="AS60"/>
  <c r="AV61"/>
  <c r="AM62"/>
  <c r="AP64"/>
  <c r="AJ66"/>
  <c r="AJ50"/>
  <c r="AF52"/>
  <c r="AX54"/>
  <c r="AD58"/>
  <c r="AN61"/>
  <c r="AX41"/>
  <c r="AC39"/>
  <c r="AG39"/>
  <c r="AF40"/>
  <c r="AJ40"/>
  <c r="AP42"/>
  <c r="AJ44"/>
  <c r="AM45"/>
  <c r="AL46"/>
  <c r="AE50"/>
  <c r="AM50"/>
  <c r="AU50"/>
  <c r="AC52"/>
  <c r="AK52"/>
  <c r="AS52"/>
  <c r="AF53"/>
  <c r="AW57"/>
  <c r="AV58"/>
  <c r="AA61"/>
  <c r="AF64"/>
  <c r="AD62"/>
  <c r="AR48"/>
  <c r="AH55"/>
  <c r="AT65"/>
  <c r="AO53"/>
  <c r="AQ55"/>
  <c r="AU60"/>
  <c r="AS62"/>
  <c r="AN64"/>
  <c r="AH66"/>
  <c r="AA60"/>
  <c r="AM43"/>
  <c r="AP48"/>
  <c r="AN60"/>
  <c r="AP62"/>
  <c r="AB65"/>
  <c r="AR65"/>
  <c r="AM66"/>
  <c r="AX65"/>
  <c r="AE53"/>
  <c r="AO55"/>
  <c r="AH64"/>
  <c r="AO65"/>
  <c r="AD60"/>
  <c r="AN62"/>
  <c r="AQ64"/>
  <c r="AP65"/>
  <c r="AS66"/>
  <c r="AD49"/>
  <c r="AR56"/>
  <c r="AH38"/>
  <c r="AH39"/>
  <c r="AH43"/>
  <c r="AH46"/>
  <c r="AR49"/>
  <c r="AF56"/>
  <c r="AO38"/>
  <c r="AG49"/>
  <c r="AZ34"/>
  <c r="AB45"/>
  <c r="AB38"/>
  <c r="AL49"/>
  <c r="AJ56"/>
  <c r="AX56"/>
  <c r="AX58"/>
  <c r="AX62"/>
  <c r="AS38"/>
  <c r="AS43"/>
  <c r="AH56"/>
  <c r="AK56"/>
  <c r="AS44"/>
  <c r="AV57"/>
  <c r="AI61"/>
  <c r="AV52"/>
  <c r="AU39"/>
  <c r="AU43"/>
  <c r="AB46"/>
  <c r="AC50"/>
  <c r="AM52"/>
  <c r="AT53"/>
  <c r="AF55"/>
  <c r="AD52"/>
  <c r="AH41"/>
  <c r="AC42"/>
  <c r="AK42"/>
  <c r="AJ43"/>
  <c r="AI44"/>
  <c r="AU44"/>
  <c r="AL45"/>
  <c r="AI58"/>
  <c r="AQ58"/>
  <c r="AG60"/>
  <c r="AW60"/>
  <c r="AQ62"/>
  <c r="AT64"/>
  <c r="AN66"/>
  <c r="AT50"/>
  <c r="AF57"/>
  <c r="AQ59"/>
  <c r="AU61"/>
  <c r="AX45"/>
  <c r="AI41"/>
  <c r="AW43"/>
  <c r="AR44"/>
  <c r="AI45"/>
  <c r="AP46"/>
  <c r="AK47"/>
  <c r="AF48"/>
  <c r="AN53"/>
  <c r="AQ54"/>
  <c r="AP55"/>
  <c r="AK61"/>
  <c r="AL61"/>
  <c r="AI65"/>
  <c r="AC64"/>
  <c r="AJ53"/>
  <c r="AL55"/>
  <c r="AV62"/>
  <c r="AG66"/>
  <c r="AW53"/>
  <c r="AE60"/>
  <c r="AC62"/>
  <c r="AW62"/>
  <c r="AR64"/>
  <c r="AL66"/>
  <c r="AA55"/>
  <c r="AO45"/>
  <c r="AW59"/>
  <c r="AV60"/>
  <c r="AO64"/>
  <c r="AF65"/>
  <c r="AV65"/>
  <c r="AQ66"/>
  <c r="AX55"/>
  <c r="AE48"/>
  <c r="AM53"/>
  <c r="AS55"/>
  <c r="AC65"/>
  <c r="AS65"/>
  <c r="AL60"/>
  <c r="AR62"/>
  <c r="AU64"/>
  <c r="AC66"/>
  <c r="AA66"/>
  <c r="AU34"/>
  <c r="AR34"/>
  <c r="BC34"/>
  <c r="AD34"/>
  <c r="AL34"/>
  <c r="BE34"/>
  <c r="AG34"/>
  <c r="AW34"/>
  <c r="AF34"/>
  <c r="AV34"/>
  <c r="AP34"/>
  <c r="AN34"/>
  <c r="AH34"/>
  <c r="AY34"/>
  <c r="AK34"/>
  <c r="AE34"/>
  <c r="AA42"/>
  <c r="AA44"/>
  <c r="AO34"/>
  <c r="AI34"/>
  <c r="AC34"/>
  <c r="AS34"/>
  <c r="BD34"/>
  <c r="AA45"/>
  <c r="AA40"/>
  <c r="AA41"/>
  <c r="AA47"/>
  <c r="AA39"/>
  <c r="AA46"/>
  <c r="AA48"/>
  <c r="AA43"/>
  <c r="AX34"/>
  <c r="Z47" i="77"/>
  <c r="AA52"/>
  <c r="AY52"/>
  <c r="BC52"/>
  <c r="AZ52"/>
  <c r="BD52"/>
  <c r="AX52"/>
  <c r="BA52"/>
  <c r="BE52"/>
  <c r="BB52"/>
  <c r="Z49"/>
  <c r="AA49" s="1"/>
  <c r="AA48"/>
  <c r="AZ48"/>
  <c r="BD48"/>
  <c r="BA48"/>
  <c r="BE48"/>
  <c r="BB48"/>
  <c r="AY48"/>
  <c r="BC48"/>
  <c r="AX48"/>
  <c r="Z45"/>
  <c r="Z44"/>
  <c r="AA12"/>
  <c r="AA31" s="1"/>
  <c r="AX39"/>
  <c r="AA19"/>
  <c r="AA35"/>
  <c r="Z50" s="1"/>
  <c r="AA28"/>
  <c r="AA15"/>
  <c r="AN100" i="100" l="1"/>
  <c r="AN166"/>
  <c r="AS133"/>
  <c r="AS100"/>
  <c r="AS166"/>
  <c r="AV133"/>
  <c r="AV166"/>
  <c r="AV100"/>
  <c r="AR133"/>
  <c r="AR166"/>
  <c r="AR100"/>
  <c r="AB100"/>
  <c r="AB166"/>
  <c r="AJ166"/>
  <c r="AJ100"/>
  <c r="AT133"/>
  <c r="AT100"/>
  <c r="AT166"/>
  <c r="AQ100"/>
  <c r="AQ133"/>
  <c r="AQ166"/>
  <c r="AW133"/>
  <c r="AW100"/>
  <c r="AW166"/>
  <c r="AC100"/>
  <c r="AC166"/>
  <c r="AH100"/>
  <c r="AH166"/>
  <c r="AF166"/>
  <c r="AF100"/>
  <c r="AL100"/>
  <c r="AL166"/>
  <c r="AU100"/>
  <c r="AU133"/>
  <c r="AU166"/>
  <c r="AM100"/>
  <c r="AM166"/>
  <c r="AE100"/>
  <c r="AE166"/>
  <c r="AX133"/>
  <c r="AX100"/>
  <c r="AX166"/>
  <c r="AI100"/>
  <c r="AI166"/>
  <c r="AD100"/>
  <c r="AD166"/>
  <c r="AO100"/>
  <c r="AO166"/>
  <c r="AK100"/>
  <c r="AK166"/>
  <c r="AP133"/>
  <c r="AP100"/>
  <c r="AP166"/>
  <c r="AG100"/>
  <c r="AG166"/>
  <c r="Z133"/>
  <c r="AX17" i="76"/>
  <c r="AX14"/>
  <c r="AX16"/>
  <c r="AX13"/>
  <c r="AX50" i="97"/>
  <c r="AX24"/>
  <c r="BB45" i="77"/>
  <c r="AY45"/>
  <c r="BC45"/>
  <c r="AZ45"/>
  <c r="BD45"/>
  <c r="BA45"/>
  <c r="BE45"/>
  <c r="AX45"/>
  <c r="BB47"/>
  <c r="AY47"/>
  <c r="BC47"/>
  <c r="AZ47"/>
  <c r="BD47"/>
  <c r="BA47"/>
  <c r="BE47"/>
  <c r="AX47"/>
  <c r="AA50"/>
  <c r="AZ50"/>
  <c r="BD50"/>
  <c r="BA50"/>
  <c r="BE50"/>
  <c r="BB50"/>
  <c r="BC50"/>
  <c r="AY50"/>
  <c r="AX50"/>
  <c r="AZ44"/>
  <c r="BD44"/>
  <c r="BA44"/>
  <c r="BE44"/>
  <c r="BB44"/>
  <c r="BC44"/>
  <c r="AY44"/>
  <c r="AX44"/>
  <c r="BB49"/>
  <c r="AY49"/>
  <c r="BC49"/>
  <c r="AZ49"/>
  <c r="BD49"/>
  <c r="BA49"/>
  <c r="BE49"/>
  <c r="AX49"/>
  <c r="AA47"/>
  <c r="Z46"/>
  <c r="AA44"/>
  <c r="AA45"/>
  <c r="AA39"/>
  <c r="Z54" s="1"/>
  <c r="AX54" s="1"/>
  <c r="Z43"/>
  <c r="BB43" l="1"/>
  <c r="AY43"/>
  <c r="BC43"/>
  <c r="AZ43"/>
  <c r="BD43"/>
  <c r="BE43"/>
  <c r="BA43"/>
  <c r="AX43"/>
  <c r="AA43"/>
  <c r="AA54"/>
  <c r="AY54"/>
  <c r="BC54"/>
  <c r="BB54"/>
  <c r="AZ54"/>
  <c r="BD54"/>
  <c r="BA54"/>
  <c r="BE54"/>
  <c r="AZ46"/>
  <c r="BD46"/>
  <c r="BA46"/>
  <c r="BE46"/>
  <c r="BB46"/>
  <c r="AY46"/>
  <c r="BC46"/>
  <c r="AX46"/>
  <c r="AA46"/>
  <c r="AB63" i="75" l="1"/>
  <c r="AC63" s="1"/>
  <c r="AD63" s="1"/>
  <c r="AE63" s="1"/>
  <c r="AF63" s="1"/>
  <c r="AG63" s="1"/>
  <c r="AH63" s="1"/>
  <c r="AI63" s="1"/>
  <c r="AJ63" s="1"/>
  <c r="AK63" s="1"/>
  <c r="AL63" s="1"/>
  <c r="AM63" s="1"/>
  <c r="AN63" s="1"/>
  <c r="AO63" s="1"/>
  <c r="AP63" s="1"/>
  <c r="AQ63" s="1"/>
  <c r="AR63" s="1"/>
  <c r="AS63" s="1"/>
  <c r="AT63" s="1"/>
  <c r="AU63" s="1"/>
  <c r="AV63" s="1"/>
  <c r="AW63" s="1"/>
  <c r="AX63" s="1"/>
  <c r="AX39"/>
  <c r="AX43"/>
  <c r="AX42"/>
  <c r="AX41"/>
  <c r="AX40"/>
  <c r="AX38"/>
  <c r="AX36"/>
  <c r="AX34"/>
  <c r="AA43"/>
  <c r="AA41"/>
  <c r="AA40"/>
  <c r="AA39"/>
  <c r="AA37"/>
  <c r="AA36"/>
  <c r="AA38" l="1"/>
  <c r="Z54" s="1"/>
  <c r="AX54" s="1"/>
  <c r="Z52"/>
  <c r="AX52" s="1"/>
  <c r="Z59"/>
  <c r="Z56"/>
  <c r="AA56" s="1"/>
  <c r="Z57"/>
  <c r="AX35"/>
  <c r="Z55"/>
  <c r="Z53"/>
  <c r="AX37"/>
  <c r="AC31" i="74"/>
  <c r="AD31" s="1"/>
  <c r="AE31" s="1"/>
  <c r="AF31" s="1"/>
  <c r="AG31" s="1"/>
  <c r="AH31" s="1"/>
  <c r="AI31" s="1"/>
  <c r="AJ31" s="1"/>
  <c r="AK31" s="1"/>
  <c r="AL31" s="1"/>
  <c r="AM31" s="1"/>
  <c r="AN31" s="1"/>
  <c r="AO31" s="1"/>
  <c r="AP31" s="1"/>
  <c r="AQ31" s="1"/>
  <c r="AR31" s="1"/>
  <c r="AS31" s="1"/>
  <c r="AT31" s="1"/>
  <c r="AU31" s="1"/>
  <c r="AV31" s="1"/>
  <c r="AW31" s="1"/>
  <c r="AB31"/>
  <c r="AA52" i="75" l="1"/>
  <c r="AY55"/>
  <c r="BC55"/>
  <c r="BB55"/>
  <c r="BE55"/>
  <c r="AZ55"/>
  <c r="BA55"/>
  <c r="BD55"/>
  <c r="AY57"/>
  <c r="BC57"/>
  <c r="BA57"/>
  <c r="BB57"/>
  <c r="BD57"/>
  <c r="BE57"/>
  <c r="AZ57"/>
  <c r="BA56"/>
  <c r="BE56"/>
  <c r="AY56"/>
  <c r="BD56"/>
  <c r="BC56"/>
  <c r="AX56"/>
  <c r="AZ56"/>
  <c r="BB56"/>
  <c r="AX53"/>
  <c r="AA57"/>
  <c r="BA54"/>
  <c r="BE54"/>
  <c r="AZ54"/>
  <c r="AY54"/>
  <c r="BB54"/>
  <c r="BC54"/>
  <c r="BD54"/>
  <c r="BA59"/>
  <c r="BE59"/>
  <c r="BC59"/>
  <c r="AY59"/>
  <c r="BD59"/>
  <c r="AZ59"/>
  <c r="BB59"/>
  <c r="BA52"/>
  <c r="BE52"/>
  <c r="BC52"/>
  <c r="AY52"/>
  <c r="BD52"/>
  <c r="AZ52"/>
  <c r="BB52"/>
  <c r="AX55"/>
  <c r="AX57"/>
  <c r="AA54"/>
  <c r="AA59"/>
  <c r="AX59"/>
  <c r="AA55"/>
  <c r="AY53"/>
  <c r="BC53"/>
  <c r="AZ53"/>
  <c r="BE53"/>
  <c r="BB53"/>
  <c r="BD53"/>
  <c r="BA53"/>
  <c r="AA53"/>
  <c r="AX7" i="73"/>
  <c r="AC20" i="69"/>
  <c r="AD20" s="1"/>
  <c r="AE20" s="1"/>
  <c r="AF20" s="1"/>
  <c r="AG20" s="1"/>
  <c r="AH20" s="1"/>
  <c r="AI20" s="1"/>
  <c r="AJ20" s="1"/>
  <c r="AK20" s="1"/>
  <c r="AL20" s="1"/>
  <c r="AM20" s="1"/>
  <c r="AN20" s="1"/>
  <c r="AO20" s="1"/>
  <c r="AP20" s="1"/>
  <c r="AQ20" s="1"/>
  <c r="AR20" s="1"/>
  <c r="AS20" s="1"/>
  <c r="AT20" s="1"/>
  <c r="AU20" s="1"/>
  <c r="AV20" s="1"/>
  <c r="AW20" s="1"/>
  <c r="AX20" s="1"/>
  <c r="AB20"/>
  <c r="AY20" l="1"/>
  <c r="AZ20" s="1"/>
  <c r="BA20" s="1"/>
  <c r="BB20" s="1"/>
  <c r="BC20" s="1"/>
  <c r="BD20" s="1"/>
  <c r="BE20" s="1"/>
  <c r="AB20" i="68"/>
  <c r="AC20" s="1"/>
  <c r="AD20" s="1"/>
  <c r="AE20" s="1"/>
  <c r="AF20" s="1"/>
  <c r="AG20" s="1"/>
  <c r="AH20" s="1"/>
  <c r="AI20" s="1"/>
  <c r="AJ20" s="1"/>
  <c r="AK20" s="1"/>
  <c r="AL20" s="1"/>
  <c r="AM20" s="1"/>
  <c r="AN20" s="1"/>
  <c r="AO20" s="1"/>
  <c r="AP20" s="1"/>
  <c r="AQ20" s="1"/>
  <c r="AR20" s="1"/>
  <c r="AS20" s="1"/>
  <c r="AT20" s="1"/>
  <c r="AU20" s="1"/>
  <c r="AV20" s="1"/>
  <c r="AW20" s="1"/>
  <c r="Z17"/>
  <c r="AG17" s="1"/>
  <c r="AC17" l="1"/>
  <c r="AX20"/>
  <c r="AY20" s="1"/>
  <c r="AZ20" s="1"/>
  <c r="BA20" s="1"/>
  <c r="BB20" s="1"/>
  <c r="BC20" s="1"/>
  <c r="BD20" s="1"/>
  <c r="BE20" s="1"/>
  <c r="Z17" i="69"/>
  <c r="AX17" s="1"/>
  <c r="AK17" i="68"/>
  <c r="Z25" i="69"/>
  <c r="AX25" s="1"/>
  <c r="AX33"/>
  <c r="AB17" i="68"/>
  <c r="AF17"/>
  <c r="AJ17"/>
  <c r="AN17"/>
  <c r="AR17"/>
  <c r="AV17"/>
  <c r="AO17"/>
  <c r="AX17"/>
  <c r="AD17"/>
  <c r="AH17"/>
  <c r="AL17"/>
  <c r="AT17"/>
  <c r="AY17"/>
  <c r="BC17"/>
  <c r="AZ17"/>
  <c r="BD17"/>
  <c r="BA17"/>
  <c r="BE17"/>
  <c r="BB17"/>
  <c r="AE17"/>
  <c r="AI17"/>
  <c r="AM17"/>
  <c r="AQ17"/>
  <c r="AU17"/>
  <c r="Z25"/>
  <c r="AS25" s="1"/>
  <c r="AW17"/>
  <c r="AS17"/>
  <c r="AX33"/>
  <c r="AA17"/>
  <c r="AP17"/>
  <c r="AY83" i="65"/>
  <c r="AZ83"/>
  <c r="BA83"/>
  <c r="BB83"/>
  <c r="BC83"/>
  <c r="BD83"/>
  <c r="BE83"/>
  <c r="AM68"/>
  <c r="AB68"/>
  <c r="AW65"/>
  <c r="AM65"/>
  <c r="AC65"/>
  <c r="AO17" i="69" l="1"/>
  <c r="AX25" i="68"/>
  <c r="AP25"/>
  <c r="AD17" i="69"/>
  <c r="AF17"/>
  <c r="AT25" i="68"/>
  <c r="AT25" i="69"/>
  <c r="AM17"/>
  <c r="AQ25" i="68"/>
  <c r="AR25"/>
  <c r="AU25"/>
  <c r="AV25"/>
  <c r="AP25" i="69"/>
  <c r="AV17"/>
  <c r="AM84" i="66"/>
  <c r="AM84" i="65"/>
  <c r="AW84" i="66"/>
  <c r="AW84" i="65"/>
  <c r="AC84" i="66"/>
  <c r="AC84" i="65"/>
  <c r="AB83"/>
  <c r="AB83" i="66"/>
  <c r="AM83" i="65"/>
  <c r="AM83" i="66"/>
  <c r="AG54" i="65"/>
  <c r="AO54"/>
  <c r="AW54"/>
  <c r="AS61"/>
  <c r="AS61" i="66" s="1"/>
  <c r="AS110" i="67" s="1"/>
  <c r="AO65" i="65"/>
  <c r="AP17" i="69"/>
  <c r="AK17"/>
  <c r="AR17"/>
  <c r="AB17"/>
  <c r="AI17"/>
  <c r="AT17"/>
  <c r="AL17"/>
  <c r="AW17"/>
  <c r="AG17"/>
  <c r="AN17"/>
  <c r="AU17"/>
  <c r="AE17"/>
  <c r="AA67" i="66"/>
  <c r="AA116" i="67" s="1"/>
  <c r="AC54" i="65"/>
  <c r="AC61"/>
  <c r="AC61" i="66" s="1"/>
  <c r="AC110" i="67" s="1"/>
  <c r="AG61" i="65"/>
  <c r="AG61" i="66" s="1"/>
  <c r="AG110" i="67" s="1"/>
  <c r="AK61" i="65"/>
  <c r="AK61" i="66" s="1"/>
  <c r="AK110" i="67" s="1"/>
  <c r="AO61" i="65"/>
  <c r="AO61" i="66" s="1"/>
  <c r="AO110" i="67" s="1"/>
  <c r="AW61" i="65"/>
  <c r="AW61" i="66" s="1"/>
  <c r="AW110" i="67" s="1"/>
  <c r="AB65" i="65"/>
  <c r="AF65"/>
  <c r="AJ65"/>
  <c r="AN65"/>
  <c r="AR65"/>
  <c r="AV65"/>
  <c r="AD65"/>
  <c r="AH65"/>
  <c r="AL65"/>
  <c r="AP65"/>
  <c r="AT65"/>
  <c r="AA63" i="66"/>
  <c r="AA112" i="67" s="1"/>
  <c r="AK54" i="65"/>
  <c r="AD54"/>
  <c r="AH54"/>
  <c r="AL54"/>
  <c r="AP54"/>
  <c r="AT54"/>
  <c r="AB54"/>
  <c r="AF54"/>
  <c r="AJ54"/>
  <c r="AN54"/>
  <c r="AR54"/>
  <c r="AV54"/>
  <c r="AD61"/>
  <c r="AD61" i="66" s="1"/>
  <c r="AD110" i="67" s="1"/>
  <c r="AH61" i="65"/>
  <c r="AH61" i="66" s="1"/>
  <c r="AH110" i="67" s="1"/>
  <c r="AL61" i="65"/>
  <c r="AL61" i="66" s="1"/>
  <c r="AL110" i="67" s="1"/>
  <c r="AP61" i="65"/>
  <c r="AP61" i="66" s="1"/>
  <c r="AP110" i="67" s="1"/>
  <c r="AT61" i="65"/>
  <c r="AT61" i="66" s="1"/>
  <c r="AT110" i="67" s="1"/>
  <c r="AA64" i="66"/>
  <c r="AA113" i="67" s="1"/>
  <c r="AS54" i="65"/>
  <c r="AF68"/>
  <c r="AJ68"/>
  <c r="AN68"/>
  <c r="AR68"/>
  <c r="AV68"/>
  <c r="AA65"/>
  <c r="AA84" s="1"/>
  <c r="AA66" i="66"/>
  <c r="AE65" i="65"/>
  <c r="AI65"/>
  <c r="AQ65"/>
  <c r="AU65"/>
  <c r="AW68"/>
  <c r="AH17" i="69"/>
  <c r="AS17"/>
  <c r="AC17"/>
  <c r="AJ17"/>
  <c r="AQ17"/>
  <c r="AA17"/>
  <c r="AW25"/>
  <c r="AR25"/>
  <c r="AQ25"/>
  <c r="AS25"/>
  <c r="AV25"/>
  <c r="AU25"/>
  <c r="AW25" i="68"/>
  <c r="AG65" i="65"/>
  <c r="AS65"/>
  <c r="AE68"/>
  <c r="AI68"/>
  <c r="AQ68"/>
  <c r="AU68"/>
  <c r="AC68"/>
  <c r="AG68"/>
  <c r="AK68"/>
  <c r="AO68"/>
  <c r="AS68"/>
  <c r="AE54"/>
  <c r="AI54"/>
  <c r="AM54"/>
  <c r="AQ54"/>
  <c r="AU54"/>
  <c r="AE61"/>
  <c r="AE61" i="66" s="1"/>
  <c r="AE110" i="67" s="1"/>
  <c r="AI61" i="65"/>
  <c r="AI61" i="66" s="1"/>
  <c r="AI110" i="67" s="1"/>
  <c r="AM61" i="65"/>
  <c r="AM61" i="66" s="1"/>
  <c r="AM110" i="67" s="1"/>
  <c r="AQ61" i="65"/>
  <c r="AQ61" i="66" s="1"/>
  <c r="AQ110" i="67" s="1"/>
  <c r="AU61" i="65"/>
  <c r="AU61" i="66" s="1"/>
  <c r="AU110" i="67" s="1"/>
  <c r="AK65" i="65"/>
  <c r="AX65"/>
  <c r="AD68"/>
  <c r="AH68"/>
  <c r="AL68"/>
  <c r="AP68"/>
  <c r="AT68"/>
  <c r="AX68"/>
  <c r="AA68"/>
  <c r="AX61"/>
  <c r="AX61" i="66" s="1"/>
  <c r="AX110" i="67" s="1"/>
  <c r="AX54" i="65"/>
  <c r="AB61"/>
  <c r="AB61" i="66" s="1"/>
  <c r="AB110" i="67" s="1"/>
  <c r="AF61" i="65"/>
  <c r="AF61" i="66" s="1"/>
  <c r="AF110" i="67" s="1"/>
  <c r="AJ61" i="65"/>
  <c r="AJ61" i="66" s="1"/>
  <c r="AJ110" i="67" s="1"/>
  <c r="AN61" i="65"/>
  <c r="AN61" i="66" s="1"/>
  <c r="AN110" i="67" s="1"/>
  <c r="AR61" i="65"/>
  <c r="AR61" i="66" s="1"/>
  <c r="AR110" i="67" s="1"/>
  <c r="AV61" i="65"/>
  <c r="AV61" i="66" s="1"/>
  <c r="AV110" i="67" s="1"/>
  <c r="AW96" i="65" l="1"/>
  <c r="AC96"/>
  <c r="AM96"/>
  <c r="C12" i="107"/>
  <c r="AA96" i="65"/>
  <c r="AA65" i="66"/>
  <c r="AA84" s="1"/>
  <c r="AA96" s="1"/>
  <c r="AA115" i="67"/>
  <c r="AA114" s="1"/>
  <c r="AK84" i="66"/>
  <c r="AK84" i="65"/>
  <c r="AK96" s="1"/>
  <c r="AQ84" i="66"/>
  <c r="AQ84" i="65"/>
  <c r="AG84" i="66"/>
  <c r="AG84" i="65"/>
  <c r="AG96" s="1"/>
  <c r="AE84" i="66"/>
  <c r="AE96" s="1"/>
  <c r="AE84" i="65"/>
  <c r="AE96" s="1"/>
  <c r="AT84" i="66"/>
  <c r="AT84" i="65"/>
  <c r="AL84" i="66"/>
  <c r="AL84" i="65"/>
  <c r="AL96" s="1"/>
  <c r="AD84" i="66"/>
  <c r="AD84" i="65"/>
  <c r="AD96" s="1"/>
  <c r="AR84" i="66"/>
  <c r="AR84" i="65"/>
  <c r="AJ84" i="66"/>
  <c r="AJ84" i="65"/>
  <c r="AJ96" s="1"/>
  <c r="AB84" i="66"/>
  <c r="AB96" s="1"/>
  <c r="AB84" i="65"/>
  <c r="AB96" s="1"/>
  <c r="AU84" i="66"/>
  <c r="AU84" i="65"/>
  <c r="AO84" i="66"/>
  <c r="AO96" s="1"/>
  <c r="AO84" i="65"/>
  <c r="AO96" s="1"/>
  <c r="AS84" i="66"/>
  <c r="AS84" i="65"/>
  <c r="AX84" i="66"/>
  <c r="AX84" i="65"/>
  <c r="AI84" i="66"/>
  <c r="AI84" i="65"/>
  <c r="AI96" s="1"/>
  <c r="AP84" i="66"/>
  <c r="AW108" s="1"/>
  <c r="AP84" i="65"/>
  <c r="AW108" s="1"/>
  <c r="AH84" i="66"/>
  <c r="AH84" i="65"/>
  <c r="AH96" s="1"/>
  <c r="AV84" i="66"/>
  <c r="AV84" i="65"/>
  <c r="AV108" s="1"/>
  <c r="AN84" i="66"/>
  <c r="AN84" i="65"/>
  <c r="AN96" s="1"/>
  <c r="AF84" i="66"/>
  <c r="AF96" s="1"/>
  <c r="AF84" i="65"/>
  <c r="AF96" s="1"/>
  <c r="AD83"/>
  <c r="AD83" i="66"/>
  <c r="AI83" i="65"/>
  <c r="AI83" i="66"/>
  <c r="AR83" i="65"/>
  <c r="AR83" i="66"/>
  <c r="AP83" i="65"/>
  <c r="AP83" i="66"/>
  <c r="AS83" i="65"/>
  <c r="AS83" i="66"/>
  <c r="AC83" i="65"/>
  <c r="AC83" i="66"/>
  <c r="AE83" i="65"/>
  <c r="AE83" i="66"/>
  <c r="AN83" i="65"/>
  <c r="AN83" i="66"/>
  <c r="AT83" i="65"/>
  <c r="AT83" i="66"/>
  <c r="AG83" i="65"/>
  <c r="AG83" i="66"/>
  <c r="AW83" i="65"/>
  <c r="AW83" i="66"/>
  <c r="AO83" i="65"/>
  <c r="AO83" i="66"/>
  <c r="AU83" i="65"/>
  <c r="AU83" i="66"/>
  <c r="AJ83" i="65"/>
  <c r="AJ83" i="66"/>
  <c r="AL83" i="65"/>
  <c r="AL83" i="66"/>
  <c r="AX83" i="65"/>
  <c r="AX107" s="1"/>
  <c r="AX83" i="66"/>
  <c r="AH83" i="65"/>
  <c r="AH83" i="66"/>
  <c r="AK83" i="65"/>
  <c r="AK83" i="66"/>
  <c r="AQ83" i="65"/>
  <c r="AQ83" i="66"/>
  <c r="AV83" i="65"/>
  <c r="AV107" s="1"/>
  <c r="AV83" i="66"/>
  <c r="AF83" i="65"/>
  <c r="AF83" i="66"/>
  <c r="AU53" i="65"/>
  <c r="AN53"/>
  <c r="AT53"/>
  <c r="AD53"/>
  <c r="AO53"/>
  <c r="AR53"/>
  <c r="AH53"/>
  <c r="AC53"/>
  <c r="AM53"/>
  <c r="AV53"/>
  <c r="AF53"/>
  <c r="AL53"/>
  <c r="AE53"/>
  <c r="AQ53"/>
  <c r="AB53"/>
  <c r="AK53"/>
  <c r="AW53"/>
  <c r="AX53"/>
  <c r="AI53"/>
  <c r="AS53"/>
  <c r="AJ53"/>
  <c r="AP53"/>
  <c r="AG53"/>
  <c r="AQ107" l="1"/>
  <c r="AS108"/>
  <c r="AP108"/>
  <c r="BB108"/>
  <c r="BE108"/>
  <c r="BA108"/>
  <c r="BC108"/>
  <c r="BD108"/>
  <c r="AY108"/>
  <c r="AZ108"/>
  <c r="AX108"/>
  <c r="AR96"/>
  <c r="AR108"/>
  <c r="AQ96"/>
  <c r="AQ108"/>
  <c r="AY107"/>
  <c r="BC107"/>
  <c r="AZ107"/>
  <c r="BA107"/>
  <c r="BE107"/>
  <c r="BD107"/>
  <c r="BB107"/>
  <c r="AP107"/>
  <c r="AU96"/>
  <c r="AU108"/>
  <c r="AT96"/>
  <c r="AT108"/>
  <c r="AU107"/>
  <c r="AW107"/>
  <c r="AT107"/>
  <c r="AS107"/>
  <c r="AR107"/>
  <c r="AV107" i="66"/>
  <c r="AX107"/>
  <c r="BE107"/>
  <c r="BA107"/>
  <c r="BD107"/>
  <c r="AZ107"/>
  <c r="BC107"/>
  <c r="AY107"/>
  <c r="BB107"/>
  <c r="AP107"/>
  <c r="AC96"/>
  <c r="AW96"/>
  <c r="AV108"/>
  <c r="AV96"/>
  <c r="AX96"/>
  <c r="AX108"/>
  <c r="AR108"/>
  <c r="AR96"/>
  <c r="AQ108"/>
  <c r="AQ96"/>
  <c r="AQ107"/>
  <c r="AU107"/>
  <c r="AW107"/>
  <c r="AT107"/>
  <c r="AS107"/>
  <c r="AR107"/>
  <c r="BE108"/>
  <c r="BA108"/>
  <c r="BD108"/>
  <c r="AZ108"/>
  <c r="BC108"/>
  <c r="AY108"/>
  <c r="BB108"/>
  <c r="AP96"/>
  <c r="AP108"/>
  <c r="AL96"/>
  <c r="AN96"/>
  <c r="AH96"/>
  <c r="AI96"/>
  <c r="AS108"/>
  <c r="AS96"/>
  <c r="AU108"/>
  <c r="AU96"/>
  <c r="AJ96"/>
  <c r="AD96"/>
  <c r="AT108"/>
  <c r="AT96"/>
  <c r="AG96"/>
  <c r="AK96"/>
  <c r="AM96"/>
  <c r="D12" i="108"/>
  <c r="D11"/>
  <c r="D12" i="90"/>
  <c r="D12" i="107"/>
  <c r="AV96" i="65"/>
  <c r="AX96"/>
  <c r="AS96"/>
  <c r="AP96"/>
  <c r="AF120"/>
  <c r="AB120"/>
  <c r="AR120"/>
  <c r="C11" i="108"/>
  <c r="AN120" i="65"/>
  <c r="AH120"/>
  <c r="AU120"/>
  <c r="AD120"/>
  <c r="AS120"/>
  <c r="AG120"/>
  <c r="AV120"/>
  <c r="C12" i="108"/>
  <c r="AP120" i="65"/>
  <c r="C12" i="90"/>
  <c r="AX120" i="65"/>
  <c r="AY120"/>
  <c r="AO120"/>
  <c r="AL120"/>
  <c r="AE120"/>
  <c r="AQ120"/>
  <c r="AM120"/>
  <c r="AC120"/>
  <c r="AI120"/>
  <c r="AJ120"/>
  <c r="AT120"/>
  <c r="AK120"/>
  <c r="AW120"/>
  <c r="AJ82"/>
  <c r="AQ82"/>
  <c r="AM82"/>
  <c r="AB82"/>
  <c r="AR82"/>
  <c r="AT82"/>
  <c r="AL82"/>
  <c r="AE82"/>
  <c r="AP82"/>
  <c r="AI82"/>
  <c r="AW82"/>
  <c r="AF82"/>
  <c r="AC82"/>
  <c r="AV82"/>
  <c r="AG82"/>
  <c r="AS82"/>
  <c r="AX82"/>
  <c r="AX106" s="1"/>
  <c r="AK82"/>
  <c r="AH82"/>
  <c r="AO82"/>
  <c r="AD82"/>
  <c r="AN82"/>
  <c r="AU82"/>
  <c r="C11" i="90"/>
  <c r="D11"/>
  <c r="AU106" i="65" l="1"/>
  <c r="AW106"/>
  <c r="AV106"/>
  <c r="AT106"/>
  <c r="AS106"/>
  <c r="BB106"/>
  <c r="AP106"/>
  <c r="AY106"/>
  <c r="BC106"/>
  <c r="AZ106"/>
  <c r="BD106"/>
  <c r="BA106"/>
  <c r="BE106"/>
  <c r="AR106"/>
  <c r="AQ106"/>
  <c r="C10" i="108"/>
  <c r="AL82" i="66"/>
  <c r="AL73"/>
  <c r="AT82"/>
  <c r="AT73"/>
  <c r="AB82"/>
  <c r="AB73"/>
  <c r="AQ82"/>
  <c r="AQ73"/>
  <c r="AN82"/>
  <c r="AN73"/>
  <c r="AO82"/>
  <c r="AO73"/>
  <c r="AK82"/>
  <c r="AK73"/>
  <c r="AS82"/>
  <c r="AS73"/>
  <c r="AV82"/>
  <c r="AV73"/>
  <c r="AF82"/>
  <c r="AF73"/>
  <c r="AI82"/>
  <c r="AI73"/>
  <c r="AE82"/>
  <c r="AE73"/>
  <c r="AR82"/>
  <c r="AR73"/>
  <c r="AJ82"/>
  <c r="AJ73"/>
  <c r="AM82"/>
  <c r="AM73"/>
  <c r="AU82"/>
  <c r="AU73"/>
  <c r="AD82"/>
  <c r="AD73"/>
  <c r="AH82"/>
  <c r="AH73"/>
  <c r="AX82"/>
  <c r="AX73"/>
  <c r="AG82"/>
  <c r="AG73"/>
  <c r="AC82"/>
  <c r="AC73"/>
  <c r="AW82"/>
  <c r="AW73"/>
  <c r="AP82"/>
  <c r="AP73"/>
  <c r="C10" i="90"/>
  <c r="AC31" i="64"/>
  <c r="AD31" s="1"/>
  <c r="AE31" s="1"/>
  <c r="AF31" s="1"/>
  <c r="AG31" s="1"/>
  <c r="AH31" s="1"/>
  <c r="AI31" s="1"/>
  <c r="AJ31" s="1"/>
  <c r="AK31" s="1"/>
  <c r="AL31" s="1"/>
  <c r="AM31" s="1"/>
  <c r="AN31" s="1"/>
  <c r="AO31" s="1"/>
  <c r="AP31" s="1"/>
  <c r="AQ31" s="1"/>
  <c r="AR31" s="1"/>
  <c r="AS31" s="1"/>
  <c r="AT31" s="1"/>
  <c r="AU31" s="1"/>
  <c r="AV31" s="1"/>
  <c r="AW31" s="1"/>
  <c r="AX31" s="1"/>
  <c r="AY31" s="1"/>
  <c r="AZ31" s="1"/>
  <c r="BA31" s="1"/>
  <c r="BB31" s="1"/>
  <c r="BC31" s="1"/>
  <c r="BD31" s="1"/>
  <c r="BE31" s="1"/>
  <c r="BE106" i="66" l="1"/>
  <c r="BA106"/>
  <c r="BD106"/>
  <c r="AZ106"/>
  <c r="BC106"/>
  <c r="AY106"/>
  <c r="BB106"/>
  <c r="AP106"/>
  <c r="AW106"/>
  <c r="AU106"/>
  <c r="AS106"/>
  <c r="AQ106"/>
  <c r="AT106"/>
  <c r="AX106"/>
  <c r="AR106"/>
  <c r="AV106"/>
  <c r="AW85"/>
  <c r="AG85"/>
  <c r="AH85"/>
  <c r="AU85"/>
  <c r="AJ85"/>
  <c r="AE85"/>
  <c r="AF85"/>
  <c r="AS85"/>
  <c r="AO85"/>
  <c r="AQ85"/>
  <c r="AT85"/>
  <c r="D10" i="108"/>
  <c r="AC85" i="66"/>
  <c r="AX85"/>
  <c r="AD85"/>
  <c r="AM85"/>
  <c r="AR85"/>
  <c r="AI85"/>
  <c r="AV85"/>
  <c r="AK85"/>
  <c r="AN85"/>
  <c r="AB85"/>
  <c r="AL85"/>
  <c r="D10" i="90"/>
  <c r="AP85" i="66"/>
  <c r="AU109" l="1"/>
  <c r="D13" i="108"/>
  <c r="F8" s="1"/>
  <c r="BE109" i="66"/>
  <c r="BA109"/>
  <c r="BD109"/>
  <c r="AZ109"/>
  <c r="BC109"/>
  <c r="AY109"/>
  <c r="BB109"/>
  <c r="AP109"/>
  <c r="AR109"/>
  <c r="AW109"/>
  <c r="AS109"/>
  <c r="AV109"/>
  <c r="AT109"/>
  <c r="AX109"/>
  <c r="AQ109"/>
  <c r="F13" i="108"/>
  <c r="F10"/>
  <c r="F6" l="1"/>
  <c r="F7"/>
  <c r="F11"/>
  <c r="F5"/>
  <c r="F9"/>
  <c r="F12"/>
  <c r="AW10" i="97" l="1"/>
  <c r="AW36" i="77" l="1"/>
  <c r="AW34"/>
  <c r="AW33"/>
  <c r="AW31"/>
  <c r="AW30"/>
  <c r="AW29"/>
  <c r="AW42" i="75"/>
  <c r="AV40"/>
  <c r="AV39"/>
  <c r="AV37"/>
  <c r="AV38"/>
  <c r="AW22" i="102"/>
  <c r="AW68" s="1"/>
  <c r="AW10" i="101"/>
  <c r="AW38"/>
  <c r="AW38" i="97"/>
  <c r="AW28" i="77"/>
  <c r="AW37"/>
  <c r="AW38"/>
  <c r="AW8" i="76"/>
  <c r="AW37" i="75"/>
  <c r="AW39"/>
  <c r="AW40"/>
  <c r="AW41"/>
  <c r="AV36"/>
  <c r="AV41"/>
  <c r="AV42"/>
  <c r="AW7" i="73"/>
  <c r="AW33" i="69"/>
  <c r="AW33" i="68"/>
  <c r="AV54" i="75" l="1"/>
  <c r="AX40" i="76"/>
  <c r="AV53" i="75"/>
  <c r="AV56"/>
  <c r="AV52"/>
  <c r="AW66" i="102"/>
  <c r="AX90" s="1"/>
  <c r="AV55" i="75"/>
  <c r="AW52" i="77"/>
  <c r="AW43"/>
  <c r="AW44"/>
  <c r="AW48"/>
  <c r="AW45"/>
  <c r="AW49"/>
  <c r="AW53"/>
  <c r="AW46"/>
  <c r="AW51"/>
  <c r="AX82"/>
  <c r="AX73"/>
  <c r="AX74"/>
  <c r="AX78"/>
  <c r="AX75"/>
  <c r="AX79"/>
  <c r="AX83"/>
  <c r="AX76"/>
  <c r="AX81"/>
  <c r="AV57" i="75"/>
  <c r="AW56"/>
  <c r="AX88"/>
  <c r="AX90"/>
  <c r="AW55"/>
  <c r="AX87"/>
  <c r="AW53"/>
  <c r="AX85"/>
  <c r="AW57"/>
  <c r="AX89"/>
  <c r="AW35" i="77"/>
  <c r="AW35" i="75"/>
  <c r="AW7" i="76"/>
  <c r="AW5"/>
  <c r="AV35" i="75"/>
  <c r="AW9" i="74"/>
  <c r="AX45" s="1"/>
  <c r="AV9"/>
  <c r="AW65" i="102"/>
  <c r="AX89" s="1"/>
  <c r="AW17"/>
  <c r="AW26" i="101"/>
  <c r="AW28"/>
  <c r="AW30"/>
  <c r="AW32"/>
  <c r="AW34"/>
  <c r="AW52"/>
  <c r="AW54"/>
  <c r="AW56"/>
  <c r="AW58"/>
  <c r="AW25"/>
  <c r="AW27"/>
  <c r="AW29"/>
  <c r="AW31"/>
  <c r="AW33"/>
  <c r="AW51"/>
  <c r="AW53"/>
  <c r="AW55"/>
  <c r="AW57"/>
  <c r="AW26" i="97"/>
  <c r="AW28"/>
  <c r="AW30"/>
  <c r="AW32"/>
  <c r="AW34"/>
  <c r="AW52"/>
  <c r="AW54"/>
  <c r="AW56"/>
  <c r="AW58"/>
  <c r="AW25"/>
  <c r="AW27"/>
  <c r="AW29"/>
  <c r="AW31"/>
  <c r="AW33"/>
  <c r="AW51"/>
  <c r="AW53"/>
  <c r="AW55"/>
  <c r="AW57"/>
  <c r="AW6" i="76"/>
  <c r="AW32" i="77"/>
  <c r="AW38" i="75"/>
  <c r="AW89"/>
  <c r="AW87"/>
  <c r="AW85"/>
  <c r="AW90"/>
  <c r="AW88"/>
  <c r="AW36"/>
  <c r="AW67" i="102" l="1"/>
  <c r="AX91" s="1"/>
  <c r="AW5"/>
  <c r="AW83" i="75"/>
  <c r="AX38" i="76"/>
  <c r="AX37"/>
  <c r="AX39"/>
  <c r="AW50" i="77"/>
  <c r="AX77"/>
  <c r="AW47"/>
  <c r="AX80"/>
  <c r="AW9" i="76"/>
  <c r="AW86" i="75"/>
  <c r="AW54"/>
  <c r="AX86"/>
  <c r="AX83"/>
  <c r="AW52"/>
  <c r="AX84"/>
  <c r="AX119" i="65"/>
  <c r="AV5" i="74"/>
  <c r="AW5"/>
  <c r="AX41" s="1"/>
  <c r="AW45"/>
  <c r="AX120" i="66"/>
  <c r="AX119"/>
  <c r="AW50" i="97"/>
  <c r="AW50" i="101"/>
  <c r="AW34" i="75"/>
  <c r="AW8" i="74"/>
  <c r="AX44" s="1"/>
  <c r="AV34" i="75"/>
  <c r="AV8" i="74"/>
  <c r="AW24" i="97"/>
  <c r="AW24" i="101"/>
  <c r="AW39" i="77"/>
  <c r="AW84" i="75"/>
  <c r="AV33" i="69"/>
  <c r="AS42" i="75"/>
  <c r="AT42"/>
  <c r="AD38"/>
  <c r="AD54" s="1"/>
  <c r="AP38" i="101"/>
  <c r="AJ38"/>
  <c r="AR10"/>
  <c r="AU33" i="69"/>
  <c r="AM33"/>
  <c r="AI33"/>
  <c r="AQ33" i="68"/>
  <c r="AR42" i="75"/>
  <c r="AO42"/>
  <c r="AM42"/>
  <c r="AJ42"/>
  <c r="AG42"/>
  <c r="AB42"/>
  <c r="AJ40"/>
  <c r="AJ56" s="1"/>
  <c r="AR39"/>
  <c r="AJ39"/>
  <c r="AJ55" s="1"/>
  <c r="AG38"/>
  <c r="AG54" s="1"/>
  <c r="AB37"/>
  <c r="AB53" s="1"/>
  <c r="AK38"/>
  <c r="AK54" s="1"/>
  <c r="AS36"/>
  <c r="AT7" i="73"/>
  <c r="AS7"/>
  <c r="AR7"/>
  <c r="AP7"/>
  <c r="AM7"/>
  <c r="AL7"/>
  <c r="AK7"/>
  <c r="AJ7"/>
  <c r="AI7"/>
  <c r="AE7"/>
  <c r="AD7"/>
  <c r="AB7"/>
  <c r="AA7"/>
  <c r="AX22" i="102"/>
  <c r="AB88"/>
  <c r="AC88" s="1"/>
  <c r="AD88" s="1"/>
  <c r="AE88" s="1"/>
  <c r="AF88" s="1"/>
  <c r="AG88" s="1"/>
  <c r="AH88" s="1"/>
  <c r="AI88" s="1"/>
  <c r="AJ88" s="1"/>
  <c r="AK88" s="1"/>
  <c r="AL88" s="1"/>
  <c r="AM88" s="1"/>
  <c r="AN88" s="1"/>
  <c r="AO88" s="1"/>
  <c r="AP88" s="1"/>
  <c r="AQ88" s="1"/>
  <c r="AR88" s="1"/>
  <c r="AS88" s="1"/>
  <c r="AT88" s="1"/>
  <c r="AU88" s="1"/>
  <c r="AV88" s="1"/>
  <c r="AW88" s="1"/>
  <c r="AX88" s="1"/>
  <c r="AY88" s="1"/>
  <c r="AZ88" s="1"/>
  <c r="BA88" s="1"/>
  <c r="BB88" s="1"/>
  <c r="BC88" s="1"/>
  <c r="BD88" s="1"/>
  <c r="BE88" s="1"/>
  <c r="AB76"/>
  <c r="AC76" s="1"/>
  <c r="AD76" s="1"/>
  <c r="AE76" s="1"/>
  <c r="AF76" s="1"/>
  <c r="AG76" s="1"/>
  <c r="AH76" s="1"/>
  <c r="AI76" s="1"/>
  <c r="AJ76" s="1"/>
  <c r="AK76" s="1"/>
  <c r="AL76" s="1"/>
  <c r="AM76" s="1"/>
  <c r="AN76" s="1"/>
  <c r="AO76" s="1"/>
  <c r="AP76" s="1"/>
  <c r="AQ76" s="1"/>
  <c r="AR76" s="1"/>
  <c r="AS76" s="1"/>
  <c r="AT76" s="1"/>
  <c r="AU76" s="1"/>
  <c r="AV76" s="1"/>
  <c r="AW76" s="1"/>
  <c r="AX76" s="1"/>
  <c r="AY76" s="1"/>
  <c r="AZ76" s="1"/>
  <c r="BA76" s="1"/>
  <c r="BB76" s="1"/>
  <c r="BC76" s="1"/>
  <c r="BD76" s="1"/>
  <c r="BE76" s="1"/>
  <c r="AB64"/>
  <c r="AC64" s="1"/>
  <c r="AD64" s="1"/>
  <c r="AE64" s="1"/>
  <c r="AF64" s="1"/>
  <c r="AG64" s="1"/>
  <c r="AH64" s="1"/>
  <c r="AI64" s="1"/>
  <c r="AJ64" s="1"/>
  <c r="AK64" s="1"/>
  <c r="AL64" s="1"/>
  <c r="AM64" s="1"/>
  <c r="AN64" s="1"/>
  <c r="AO64" s="1"/>
  <c r="AP64" s="1"/>
  <c r="AQ64" s="1"/>
  <c r="AR64" s="1"/>
  <c r="AS64" s="1"/>
  <c r="AT64" s="1"/>
  <c r="AU64" s="1"/>
  <c r="AV64" s="1"/>
  <c r="AW64" s="1"/>
  <c r="AX64" s="1"/>
  <c r="AY64" s="1"/>
  <c r="AZ64" s="1"/>
  <c r="BA64" s="1"/>
  <c r="BB64" s="1"/>
  <c r="BC64" s="1"/>
  <c r="BD64" s="1"/>
  <c r="BE64" s="1"/>
  <c r="AB4"/>
  <c r="AC4" s="1"/>
  <c r="AD4" s="1"/>
  <c r="AE4" s="1"/>
  <c r="AF4" s="1"/>
  <c r="AG4" s="1"/>
  <c r="AH4" s="1"/>
  <c r="AI4" s="1"/>
  <c r="AJ4" s="1"/>
  <c r="AK4" s="1"/>
  <c r="AL4" s="1"/>
  <c r="AM4" s="1"/>
  <c r="AN4" s="1"/>
  <c r="AO4" s="1"/>
  <c r="AP4" s="1"/>
  <c r="AQ4" s="1"/>
  <c r="AR4" s="1"/>
  <c r="AS4" s="1"/>
  <c r="AT4" s="1"/>
  <c r="AU4" s="1"/>
  <c r="AV4" s="1"/>
  <c r="AW4" s="1"/>
  <c r="AX4" s="1"/>
  <c r="AY4" s="1"/>
  <c r="AZ4" s="1"/>
  <c r="BA4" s="1"/>
  <c r="BB4" s="1"/>
  <c r="BC4" s="1"/>
  <c r="BD4" s="1"/>
  <c r="BE4" s="1"/>
  <c r="AG37" i="100"/>
  <c r="AH37" s="1"/>
  <c r="AI37" s="1"/>
  <c r="AJ37" s="1"/>
  <c r="AK37" s="1"/>
  <c r="AL37" s="1"/>
  <c r="AM37" s="1"/>
  <c r="AN37" s="1"/>
  <c r="AO37" s="1"/>
  <c r="AP37" s="1"/>
  <c r="AQ37" s="1"/>
  <c r="AR37" s="1"/>
  <c r="AS37" s="1"/>
  <c r="AT37" s="1"/>
  <c r="AU37" s="1"/>
  <c r="AV37" s="1"/>
  <c r="AW37" s="1"/>
  <c r="AX37" s="1"/>
  <c r="AB37"/>
  <c r="AC37" s="1"/>
  <c r="AD37" s="1"/>
  <c r="AE37" s="1"/>
  <c r="AB4"/>
  <c r="AC4" s="1"/>
  <c r="AD4" s="1"/>
  <c r="AE4" s="1"/>
  <c r="AF4" s="1"/>
  <c r="AG4" s="1"/>
  <c r="AH4" s="1"/>
  <c r="AI4" s="1"/>
  <c r="AJ4" s="1"/>
  <c r="AK4" s="1"/>
  <c r="AL4" s="1"/>
  <c r="AM4" s="1"/>
  <c r="AN4" s="1"/>
  <c r="AO4" s="1"/>
  <c r="AP4" s="1"/>
  <c r="AQ4" s="1"/>
  <c r="AR4" s="1"/>
  <c r="AS4" s="1"/>
  <c r="AT4" s="1"/>
  <c r="AU4" s="1"/>
  <c r="AV4" s="1"/>
  <c r="AW4" s="1"/>
  <c r="AB57" i="64"/>
  <c r="AC57" s="1"/>
  <c r="AD57" s="1"/>
  <c r="AE57" s="1"/>
  <c r="AF57" s="1"/>
  <c r="AG57" s="1"/>
  <c r="AH57" s="1"/>
  <c r="AI57" s="1"/>
  <c r="AJ57" s="1"/>
  <c r="AK57" s="1"/>
  <c r="AL57" s="1"/>
  <c r="AM57" s="1"/>
  <c r="AN57" s="1"/>
  <c r="AO57" s="1"/>
  <c r="AP57" s="1"/>
  <c r="AQ57" s="1"/>
  <c r="AR57" s="1"/>
  <c r="AS57" s="1"/>
  <c r="AT57" s="1"/>
  <c r="AU57" s="1"/>
  <c r="AV57" s="1"/>
  <c r="AW57" s="1"/>
  <c r="AX57" s="1"/>
  <c r="AB4" i="77"/>
  <c r="AC4" s="1"/>
  <c r="AD4" s="1"/>
  <c r="AE4" s="1"/>
  <c r="AF4" s="1"/>
  <c r="AG4" s="1"/>
  <c r="AH4" s="1"/>
  <c r="AI4" s="1"/>
  <c r="AJ4" s="1"/>
  <c r="AK4" s="1"/>
  <c r="AL4" s="1"/>
  <c r="AM4" s="1"/>
  <c r="AN4" s="1"/>
  <c r="AO4" s="1"/>
  <c r="AP4" s="1"/>
  <c r="AQ4" s="1"/>
  <c r="AR4" s="1"/>
  <c r="AS4" s="1"/>
  <c r="AT4" s="1"/>
  <c r="AU4" s="1"/>
  <c r="AV4" s="1"/>
  <c r="AW4" s="1"/>
  <c r="AB27"/>
  <c r="AC27" s="1"/>
  <c r="AD27" s="1"/>
  <c r="AE27" s="1"/>
  <c r="AF27" s="1"/>
  <c r="AG27" s="1"/>
  <c r="AH27" s="1"/>
  <c r="AI27" s="1"/>
  <c r="AJ27" s="1"/>
  <c r="AK27" s="1"/>
  <c r="AL27" s="1"/>
  <c r="AM27" s="1"/>
  <c r="AN27" s="1"/>
  <c r="AO27" s="1"/>
  <c r="AP27" s="1"/>
  <c r="AQ27" s="1"/>
  <c r="AR27" s="1"/>
  <c r="AS27" s="1"/>
  <c r="AT27" s="1"/>
  <c r="AU27" s="1"/>
  <c r="AV27" s="1"/>
  <c r="AW27" s="1"/>
  <c r="AB42"/>
  <c r="AC42" s="1"/>
  <c r="AD42" s="1"/>
  <c r="AE42" s="1"/>
  <c r="AF42" s="1"/>
  <c r="AG42" s="1"/>
  <c r="AH42" s="1"/>
  <c r="AI42" s="1"/>
  <c r="AJ42" s="1"/>
  <c r="AK42" s="1"/>
  <c r="AL42" s="1"/>
  <c r="AM42" s="1"/>
  <c r="AN42" s="1"/>
  <c r="AO42" s="1"/>
  <c r="AP42" s="1"/>
  <c r="AQ42" s="1"/>
  <c r="AR42" s="1"/>
  <c r="AS42" s="1"/>
  <c r="AT42" s="1"/>
  <c r="AU42" s="1"/>
  <c r="AV42" s="1"/>
  <c r="AW42" s="1"/>
  <c r="AB72"/>
  <c r="AC72" s="1"/>
  <c r="AD72" s="1"/>
  <c r="AE72" s="1"/>
  <c r="AF72" s="1"/>
  <c r="AG72" s="1"/>
  <c r="AH72" s="1"/>
  <c r="AI72" s="1"/>
  <c r="AJ72" s="1"/>
  <c r="AK72" s="1"/>
  <c r="AL72" s="1"/>
  <c r="AM72" s="1"/>
  <c r="AN72" s="1"/>
  <c r="AO72" s="1"/>
  <c r="AP72" s="1"/>
  <c r="AQ72" s="1"/>
  <c r="AR72" s="1"/>
  <c r="AS72" s="1"/>
  <c r="AT72" s="1"/>
  <c r="AU72" s="1"/>
  <c r="AV72" s="1"/>
  <c r="AW72" s="1"/>
  <c r="AB4" i="76"/>
  <c r="AC4" s="1"/>
  <c r="AD4" s="1"/>
  <c r="AE4" s="1"/>
  <c r="AF4" s="1"/>
  <c r="AG4" s="1"/>
  <c r="AH4" s="1"/>
  <c r="AI4" s="1"/>
  <c r="AJ4" s="1"/>
  <c r="AK4" s="1"/>
  <c r="AL4" s="1"/>
  <c r="AM4" s="1"/>
  <c r="AN4" s="1"/>
  <c r="AO4" s="1"/>
  <c r="AP4" s="1"/>
  <c r="AQ4" s="1"/>
  <c r="AR4" s="1"/>
  <c r="AS4" s="1"/>
  <c r="AT4" s="1"/>
  <c r="AU4" s="1"/>
  <c r="AV4" s="1"/>
  <c r="AW4" s="1"/>
  <c r="AB12"/>
  <c r="AC12" s="1"/>
  <c r="AD12" s="1"/>
  <c r="AE12" s="1"/>
  <c r="AF12" s="1"/>
  <c r="AG12" s="1"/>
  <c r="AH12" s="1"/>
  <c r="AI12" s="1"/>
  <c r="AJ12" s="1"/>
  <c r="AK12" s="1"/>
  <c r="AL12" s="1"/>
  <c r="AM12" s="1"/>
  <c r="AN12" s="1"/>
  <c r="AO12" s="1"/>
  <c r="AP12" s="1"/>
  <c r="AQ12" s="1"/>
  <c r="AR12" s="1"/>
  <c r="AS12" s="1"/>
  <c r="AT12" s="1"/>
  <c r="AU12" s="1"/>
  <c r="AV12" s="1"/>
  <c r="AW12" s="1"/>
  <c r="AX12" s="1"/>
  <c r="AB20"/>
  <c r="AC20" s="1"/>
  <c r="AD20" s="1"/>
  <c r="AE20" s="1"/>
  <c r="AF20" s="1"/>
  <c r="AG20" s="1"/>
  <c r="AH20" s="1"/>
  <c r="AI20" s="1"/>
  <c r="AJ20" s="1"/>
  <c r="AK20" s="1"/>
  <c r="AL20" s="1"/>
  <c r="AM20" s="1"/>
  <c r="AN20" s="1"/>
  <c r="AO20" s="1"/>
  <c r="AP20" s="1"/>
  <c r="AQ20" s="1"/>
  <c r="AR20" s="1"/>
  <c r="AS20" s="1"/>
  <c r="AT20" s="1"/>
  <c r="AU20" s="1"/>
  <c r="AV20" s="1"/>
  <c r="AW20" s="1"/>
  <c r="AX20" s="1"/>
  <c r="AB36"/>
  <c r="AC36" s="1"/>
  <c r="AD36" s="1"/>
  <c r="AE36" s="1"/>
  <c r="AF36" s="1"/>
  <c r="AG36" s="1"/>
  <c r="AH36" s="1"/>
  <c r="AI36" s="1"/>
  <c r="AJ36" s="1"/>
  <c r="AK36" s="1"/>
  <c r="AL36" s="1"/>
  <c r="AM36" s="1"/>
  <c r="AN36" s="1"/>
  <c r="AO36" s="1"/>
  <c r="AP36" s="1"/>
  <c r="AQ36" s="1"/>
  <c r="AR36" s="1"/>
  <c r="AS36" s="1"/>
  <c r="AT36" s="1"/>
  <c r="AU36" s="1"/>
  <c r="AV36" s="1"/>
  <c r="AW36" s="1"/>
  <c r="AX36" s="1"/>
  <c r="AB4" i="75"/>
  <c r="AC4" s="1"/>
  <c r="AD4" s="1"/>
  <c r="AE4" s="1"/>
  <c r="AF4" s="1"/>
  <c r="AG4" s="1"/>
  <c r="AH4" s="1"/>
  <c r="AI4" s="1"/>
  <c r="AJ4" s="1"/>
  <c r="AK4" s="1"/>
  <c r="AL4" s="1"/>
  <c r="AM4" s="1"/>
  <c r="AN4" s="1"/>
  <c r="AO4" s="1"/>
  <c r="AP4" s="1"/>
  <c r="AQ4" s="1"/>
  <c r="AR4" s="1"/>
  <c r="AS4" s="1"/>
  <c r="AT4" s="1"/>
  <c r="AU4" s="1"/>
  <c r="AB31"/>
  <c r="AC31" s="1"/>
  <c r="AD31" s="1"/>
  <c r="AE31" s="1"/>
  <c r="AF31" s="1"/>
  <c r="AG31" s="1"/>
  <c r="AH31" s="1"/>
  <c r="AI31" s="1"/>
  <c r="AJ31" s="1"/>
  <c r="AK31" s="1"/>
  <c r="AL31" s="1"/>
  <c r="AM31" s="1"/>
  <c r="AN31" s="1"/>
  <c r="AO31" s="1"/>
  <c r="AP31" s="1"/>
  <c r="AQ31" s="1"/>
  <c r="AR31" s="1"/>
  <c r="AS31" s="1"/>
  <c r="AT31" s="1"/>
  <c r="AU31" s="1"/>
  <c r="AV31" s="1"/>
  <c r="AW31" s="1"/>
  <c r="AX31" s="1"/>
  <c r="AB47"/>
  <c r="AC47" s="1"/>
  <c r="AD47" s="1"/>
  <c r="AE47" s="1"/>
  <c r="AF47" s="1"/>
  <c r="AG47" s="1"/>
  <c r="AH47" s="1"/>
  <c r="AI47" s="1"/>
  <c r="AJ47" s="1"/>
  <c r="AK47" s="1"/>
  <c r="AL47" s="1"/>
  <c r="AM47" s="1"/>
  <c r="AN47" s="1"/>
  <c r="AO47" s="1"/>
  <c r="AP47" s="1"/>
  <c r="AQ47" s="1"/>
  <c r="AR47" s="1"/>
  <c r="AS47" s="1"/>
  <c r="AT47" s="1"/>
  <c r="AU47" s="1"/>
  <c r="AV47" s="1"/>
  <c r="AW47" s="1"/>
  <c r="AX47" s="1"/>
  <c r="AB79"/>
  <c r="AC79" s="1"/>
  <c r="AD79" s="1"/>
  <c r="AE79" s="1"/>
  <c r="AF79" s="1"/>
  <c r="AG79" s="1"/>
  <c r="AH79" s="1"/>
  <c r="AI79" s="1"/>
  <c r="AJ79" s="1"/>
  <c r="AK79" s="1"/>
  <c r="AL79" s="1"/>
  <c r="AM79" s="1"/>
  <c r="AN79" s="1"/>
  <c r="AO79" s="1"/>
  <c r="AP79" s="1"/>
  <c r="AQ79" s="1"/>
  <c r="AR79" s="1"/>
  <c r="AS79" s="1"/>
  <c r="AT79" s="1"/>
  <c r="AU79" s="1"/>
  <c r="AV79" s="1"/>
  <c r="AW79" s="1"/>
  <c r="AX79" s="1"/>
  <c r="AB4" i="74"/>
  <c r="AC4"/>
  <c r="AD4" s="1"/>
  <c r="AE4" s="1"/>
  <c r="AF4" s="1"/>
  <c r="AG4" s="1"/>
  <c r="AH4" s="1"/>
  <c r="AI4" s="1"/>
  <c r="AJ4" s="1"/>
  <c r="AK4" s="1"/>
  <c r="AL4" s="1"/>
  <c r="AM4" s="1"/>
  <c r="AN4" s="1"/>
  <c r="AO4" s="1"/>
  <c r="AP4" s="1"/>
  <c r="AQ4" s="1"/>
  <c r="AR4" s="1"/>
  <c r="AS4" s="1"/>
  <c r="AT4" s="1"/>
  <c r="AU4" s="1"/>
  <c r="AV4" s="1"/>
  <c r="AW4" s="1"/>
  <c r="AY4" s="1"/>
  <c r="AZ4" s="1"/>
  <c r="BA4" s="1"/>
  <c r="BB4" s="1"/>
  <c r="BC4" s="1"/>
  <c r="BD4" s="1"/>
  <c r="BE4" s="1"/>
  <c r="AB13"/>
  <c r="AC13" s="1"/>
  <c r="AD13" s="1"/>
  <c r="AE13" s="1"/>
  <c r="AF13" s="1"/>
  <c r="AG13" s="1"/>
  <c r="AH13" s="1"/>
  <c r="AI13" s="1"/>
  <c r="AJ13" s="1"/>
  <c r="AK13" s="1"/>
  <c r="AL13" s="1"/>
  <c r="AM13" s="1"/>
  <c r="AN13" s="1"/>
  <c r="AO13" s="1"/>
  <c r="AP13" s="1"/>
  <c r="AQ13" s="1"/>
  <c r="AR13" s="1"/>
  <c r="AS13" s="1"/>
  <c r="AT13" s="1"/>
  <c r="AU13" s="1"/>
  <c r="AV13" s="1"/>
  <c r="AW13" s="1"/>
  <c r="AB22"/>
  <c r="AC22" s="1"/>
  <c r="AD22" s="1"/>
  <c r="AE22" s="1"/>
  <c r="AF22" s="1"/>
  <c r="AG22" s="1"/>
  <c r="AH22" s="1"/>
  <c r="AI22" s="1"/>
  <c r="AJ22" s="1"/>
  <c r="AK22" s="1"/>
  <c r="AL22" s="1"/>
  <c r="AM22" s="1"/>
  <c r="AN22" s="1"/>
  <c r="AO22" s="1"/>
  <c r="AP22" s="1"/>
  <c r="AQ22" s="1"/>
  <c r="AR22" s="1"/>
  <c r="AS22" s="1"/>
  <c r="AT22" s="1"/>
  <c r="AU22" s="1"/>
  <c r="AV22" s="1"/>
  <c r="AW22" s="1"/>
  <c r="AB40"/>
  <c r="AC40" s="1"/>
  <c r="AD40" s="1"/>
  <c r="AE40" s="1"/>
  <c r="AF40" s="1"/>
  <c r="AG40" s="1"/>
  <c r="AH40" s="1"/>
  <c r="AI40" s="1"/>
  <c r="AJ40" s="1"/>
  <c r="AK40" s="1"/>
  <c r="AL40" s="1"/>
  <c r="AM40" s="1"/>
  <c r="AN40" s="1"/>
  <c r="AO40" s="1"/>
  <c r="AP40" s="1"/>
  <c r="AQ40" s="1"/>
  <c r="AR40" s="1"/>
  <c r="AS40" s="1"/>
  <c r="AT40" s="1"/>
  <c r="AU40" s="1"/>
  <c r="AV40" s="1"/>
  <c r="AW40" s="1"/>
  <c r="AB4" i="73"/>
  <c r="AC4" s="1"/>
  <c r="AD4" s="1"/>
  <c r="AE4" s="1"/>
  <c r="AF4" s="1"/>
  <c r="AG4" s="1"/>
  <c r="AH4" s="1"/>
  <c r="AI4" s="1"/>
  <c r="AJ4" s="1"/>
  <c r="AK4" s="1"/>
  <c r="AL4" s="1"/>
  <c r="AM4" s="1"/>
  <c r="AN4" s="1"/>
  <c r="AO4" s="1"/>
  <c r="AP4" s="1"/>
  <c r="AQ4" s="1"/>
  <c r="AR4" s="1"/>
  <c r="AS4" s="1"/>
  <c r="AT4" s="1"/>
  <c r="AU4" s="1"/>
  <c r="AV4" s="1"/>
  <c r="AW4" s="1"/>
  <c r="AX4" s="1"/>
  <c r="AB4" i="70"/>
  <c r="AC4" s="1"/>
  <c r="AD4" s="1"/>
  <c r="AE4" s="1"/>
  <c r="AF4" s="1"/>
  <c r="AG4" s="1"/>
  <c r="AH4" s="1"/>
  <c r="AI4" s="1"/>
  <c r="AJ4" s="1"/>
  <c r="AK4" s="1"/>
  <c r="AL4" s="1"/>
  <c r="AM4" s="1"/>
  <c r="AN4" s="1"/>
  <c r="AO4" s="1"/>
  <c r="AP4" s="1"/>
  <c r="AQ4" s="1"/>
  <c r="AR4" s="1"/>
  <c r="AS4" s="1"/>
  <c r="AT4" s="1"/>
  <c r="AU4" s="1"/>
  <c r="AV4" s="1"/>
  <c r="AW4" s="1"/>
  <c r="AX4" s="1"/>
  <c r="AY4" s="1"/>
  <c r="AZ4" s="1"/>
  <c r="BA4" s="1"/>
  <c r="BB4" s="1"/>
  <c r="BC4" s="1"/>
  <c r="BD4" s="1"/>
  <c r="BE4" s="1"/>
  <c r="AB14"/>
  <c r="AC14" s="1"/>
  <c r="AD14" s="1"/>
  <c r="AE14" s="1"/>
  <c r="AF14" s="1"/>
  <c r="AG14" s="1"/>
  <c r="AH14" s="1"/>
  <c r="AI14" s="1"/>
  <c r="AJ14" s="1"/>
  <c r="AK14" s="1"/>
  <c r="AL14" s="1"/>
  <c r="AM14" s="1"/>
  <c r="AN14" s="1"/>
  <c r="AO14" s="1"/>
  <c r="AP14" s="1"/>
  <c r="AQ14" s="1"/>
  <c r="AR14" s="1"/>
  <c r="AS14" s="1"/>
  <c r="AT14" s="1"/>
  <c r="AU14" s="1"/>
  <c r="AV14" s="1"/>
  <c r="AW14" s="1"/>
  <c r="AX14" s="1"/>
  <c r="AB4" i="69"/>
  <c r="AC4" s="1"/>
  <c r="AD4" s="1"/>
  <c r="AE4" s="1"/>
  <c r="AF4" s="1"/>
  <c r="AG4" s="1"/>
  <c r="AH4" s="1"/>
  <c r="AI4" s="1"/>
  <c r="AJ4" s="1"/>
  <c r="AK4" s="1"/>
  <c r="AL4" s="1"/>
  <c r="AM4" s="1"/>
  <c r="AN4" s="1"/>
  <c r="AO4" s="1"/>
  <c r="AP4" s="1"/>
  <c r="AQ4" s="1"/>
  <c r="AR4" s="1"/>
  <c r="AS4" s="1"/>
  <c r="AT4" s="1"/>
  <c r="AU4" s="1"/>
  <c r="AV4" s="1"/>
  <c r="AW4" s="1"/>
  <c r="AX4" s="1"/>
  <c r="AB12"/>
  <c r="AC12" s="1"/>
  <c r="AD12" s="1"/>
  <c r="AE12" s="1"/>
  <c r="AF12" s="1"/>
  <c r="AG12" s="1"/>
  <c r="AH12" s="1"/>
  <c r="AI12" s="1"/>
  <c r="AJ12" s="1"/>
  <c r="AK12" s="1"/>
  <c r="AL12" s="1"/>
  <c r="AM12" s="1"/>
  <c r="AN12" s="1"/>
  <c r="AO12" s="1"/>
  <c r="AP12" s="1"/>
  <c r="AQ12" s="1"/>
  <c r="AR12" s="1"/>
  <c r="AS12" s="1"/>
  <c r="AT12" s="1"/>
  <c r="AU12" s="1"/>
  <c r="AV12" s="1"/>
  <c r="AW12" s="1"/>
  <c r="AX12" s="1"/>
  <c r="AY12" s="1"/>
  <c r="AZ12" s="1"/>
  <c r="BA12" s="1"/>
  <c r="BB12" s="1"/>
  <c r="BC12" s="1"/>
  <c r="BD12" s="1"/>
  <c r="BE12" s="1"/>
  <c r="AB28"/>
  <c r="AC28" s="1"/>
  <c r="AD28" s="1"/>
  <c r="AE28" s="1"/>
  <c r="AF28" s="1"/>
  <c r="AG28" s="1"/>
  <c r="AH28" s="1"/>
  <c r="AI28" s="1"/>
  <c r="AJ28" s="1"/>
  <c r="AK28" s="1"/>
  <c r="AL28" s="1"/>
  <c r="AM28" s="1"/>
  <c r="AN28" s="1"/>
  <c r="AO28" s="1"/>
  <c r="AP28" s="1"/>
  <c r="AQ28" s="1"/>
  <c r="AR28" s="1"/>
  <c r="AS28" s="1"/>
  <c r="AT28" s="1"/>
  <c r="AU28" s="1"/>
  <c r="AV28" s="1"/>
  <c r="AW28" s="1"/>
  <c r="AX28" s="1"/>
  <c r="AB4" i="68"/>
  <c r="AC4" s="1"/>
  <c r="AD4" s="1"/>
  <c r="AE4" s="1"/>
  <c r="AF4" s="1"/>
  <c r="AG4" s="1"/>
  <c r="AH4" s="1"/>
  <c r="AI4" s="1"/>
  <c r="AJ4" s="1"/>
  <c r="AK4" s="1"/>
  <c r="AL4" s="1"/>
  <c r="AM4" s="1"/>
  <c r="AN4" s="1"/>
  <c r="AO4" s="1"/>
  <c r="AP4" s="1"/>
  <c r="AQ4" s="1"/>
  <c r="AR4" s="1"/>
  <c r="AS4" s="1"/>
  <c r="AT4" s="1"/>
  <c r="AU4" s="1"/>
  <c r="AV4" s="1"/>
  <c r="AW4" s="1"/>
  <c r="AX4" s="1"/>
  <c r="AY4" s="1"/>
  <c r="AZ4" s="1"/>
  <c r="BA4" s="1"/>
  <c r="BB4" s="1"/>
  <c r="BC4" s="1"/>
  <c r="BD4" s="1"/>
  <c r="BE4" s="1"/>
  <c r="AB12"/>
  <c r="AC12" s="1"/>
  <c r="AD12" s="1"/>
  <c r="AE12" s="1"/>
  <c r="AF12" s="1"/>
  <c r="AG12" s="1"/>
  <c r="AH12" s="1"/>
  <c r="AI12" s="1"/>
  <c r="AJ12" s="1"/>
  <c r="AK12" s="1"/>
  <c r="AL12" s="1"/>
  <c r="AM12" s="1"/>
  <c r="AN12" s="1"/>
  <c r="AO12" s="1"/>
  <c r="AP12" s="1"/>
  <c r="AQ12" s="1"/>
  <c r="AR12" s="1"/>
  <c r="AS12" s="1"/>
  <c r="AT12" s="1"/>
  <c r="AU12" s="1"/>
  <c r="AV12" s="1"/>
  <c r="AW12" s="1"/>
  <c r="AX12" s="1"/>
  <c r="AY12" s="1"/>
  <c r="AZ12" s="1"/>
  <c r="BA12" s="1"/>
  <c r="BB12" s="1"/>
  <c r="BC12" s="1"/>
  <c r="BD12" s="1"/>
  <c r="BE12" s="1"/>
  <c r="AB28"/>
  <c r="AC28"/>
  <c r="AD28" s="1"/>
  <c r="AE28" s="1"/>
  <c r="AF28" s="1"/>
  <c r="AG28" s="1"/>
  <c r="AH28" s="1"/>
  <c r="AI28" s="1"/>
  <c r="AJ28" s="1"/>
  <c r="AK28" s="1"/>
  <c r="AL28" s="1"/>
  <c r="AM28" s="1"/>
  <c r="AN28" s="1"/>
  <c r="AO28" s="1"/>
  <c r="AP28" s="1"/>
  <c r="AQ28" s="1"/>
  <c r="AR28" s="1"/>
  <c r="AS28" s="1"/>
  <c r="AT28" s="1"/>
  <c r="AU28" s="1"/>
  <c r="AV28" s="1"/>
  <c r="AW28" s="1"/>
  <c r="AX28" s="1"/>
  <c r="AY28" s="1"/>
  <c r="AZ28" s="1"/>
  <c r="BA28" s="1"/>
  <c r="BB28" s="1"/>
  <c r="BC28" s="1"/>
  <c r="BD28" s="1"/>
  <c r="BE28" s="1"/>
  <c r="AB4" i="67"/>
  <c r="AC4" s="1"/>
  <c r="AD4" s="1"/>
  <c r="AE4" s="1"/>
  <c r="AF4" s="1"/>
  <c r="AG4" s="1"/>
  <c r="AH4" s="1"/>
  <c r="AI4" s="1"/>
  <c r="AJ4" s="1"/>
  <c r="AK4" s="1"/>
  <c r="AL4" s="1"/>
  <c r="AM4" s="1"/>
  <c r="AN4" s="1"/>
  <c r="AO4" s="1"/>
  <c r="AP4" s="1"/>
  <c r="AQ4" s="1"/>
  <c r="AR4" s="1"/>
  <c r="AS4" s="1"/>
  <c r="AT4" s="1"/>
  <c r="AU4" s="1"/>
  <c r="AV4" s="1"/>
  <c r="AW4" s="1"/>
  <c r="AB4" i="66"/>
  <c r="AC4" s="1"/>
  <c r="AD4" s="1"/>
  <c r="AE4" s="1"/>
  <c r="AF4" s="1"/>
  <c r="AG4" s="1"/>
  <c r="AH4" s="1"/>
  <c r="AI4" s="1"/>
  <c r="AJ4" s="1"/>
  <c r="AK4" s="1"/>
  <c r="AL4" s="1"/>
  <c r="AM4" s="1"/>
  <c r="AN4" s="1"/>
  <c r="AO4" s="1"/>
  <c r="AP4" s="1"/>
  <c r="AQ4" s="1"/>
  <c r="AR4" s="1"/>
  <c r="AS4" s="1"/>
  <c r="AT4" s="1"/>
  <c r="AU4" s="1"/>
  <c r="AV4" s="1"/>
  <c r="AW4" s="1"/>
  <c r="AX4" s="1"/>
  <c r="AY4" s="1"/>
  <c r="AZ4" s="1"/>
  <c r="BA4" s="1"/>
  <c r="BB4" s="1"/>
  <c r="BC4" s="1"/>
  <c r="BD4" s="1"/>
  <c r="BE4" s="1"/>
  <c r="AB76"/>
  <c r="AC76" s="1"/>
  <c r="AD76" s="1"/>
  <c r="AE76" s="1"/>
  <c r="AF76" s="1"/>
  <c r="AG76" s="1"/>
  <c r="AH76" s="1"/>
  <c r="AI76" s="1"/>
  <c r="AJ76" s="1"/>
  <c r="AK76" s="1"/>
  <c r="AL76" s="1"/>
  <c r="AM76" s="1"/>
  <c r="AN76" s="1"/>
  <c r="AO76" s="1"/>
  <c r="AP76" s="1"/>
  <c r="AQ76" s="1"/>
  <c r="AR76" s="1"/>
  <c r="AS76" s="1"/>
  <c r="AT76" s="1"/>
  <c r="AU76" s="1"/>
  <c r="AV76" s="1"/>
  <c r="AW76" s="1"/>
  <c r="AX76" s="1"/>
  <c r="AY76" s="1"/>
  <c r="AZ76" s="1"/>
  <c r="BA76" s="1"/>
  <c r="BB76" s="1"/>
  <c r="BC76" s="1"/>
  <c r="BD76" s="1"/>
  <c r="BE76" s="1"/>
  <c r="AB112"/>
  <c r="AC112" s="1"/>
  <c r="AD112" s="1"/>
  <c r="AE112" s="1"/>
  <c r="AF112" s="1"/>
  <c r="AG112" s="1"/>
  <c r="AH112" s="1"/>
  <c r="AI112" s="1"/>
  <c r="AJ112" s="1"/>
  <c r="AK112" s="1"/>
  <c r="AL112" s="1"/>
  <c r="AM112" s="1"/>
  <c r="AN112" s="1"/>
  <c r="AO112" s="1"/>
  <c r="AP112" s="1"/>
  <c r="AQ112" s="1"/>
  <c r="AR112" s="1"/>
  <c r="AS112" s="1"/>
  <c r="AT112" s="1"/>
  <c r="AU112" s="1"/>
  <c r="AV112" s="1"/>
  <c r="AW112" s="1"/>
  <c r="AX112" s="1"/>
  <c r="AY112" s="1"/>
  <c r="AZ112" s="1"/>
  <c r="BA112" s="1"/>
  <c r="BB112" s="1"/>
  <c r="BC112" s="1"/>
  <c r="BD112" s="1"/>
  <c r="BE112" s="1"/>
  <c r="AB4" i="65"/>
  <c r="AC4" s="1"/>
  <c r="AD4" s="1"/>
  <c r="AE4" s="1"/>
  <c r="AF4" s="1"/>
  <c r="AG4" s="1"/>
  <c r="AH4" s="1"/>
  <c r="AI4" s="1"/>
  <c r="AJ4" s="1"/>
  <c r="AK4" s="1"/>
  <c r="AL4" s="1"/>
  <c r="AM4" s="1"/>
  <c r="AN4" s="1"/>
  <c r="AO4" s="1"/>
  <c r="AP4" s="1"/>
  <c r="AQ4" s="1"/>
  <c r="AR4" s="1"/>
  <c r="AS4" s="1"/>
  <c r="AT4" s="1"/>
  <c r="AU4" s="1"/>
  <c r="AV4" s="1"/>
  <c r="AW4" s="1"/>
  <c r="AB76"/>
  <c r="AB112"/>
  <c r="AC112" s="1"/>
  <c r="AD112" s="1"/>
  <c r="AE112" s="1"/>
  <c r="AF112" s="1"/>
  <c r="AG112" s="1"/>
  <c r="AH112" s="1"/>
  <c r="AI112" s="1"/>
  <c r="AJ112" s="1"/>
  <c r="AK112" s="1"/>
  <c r="AL112" s="1"/>
  <c r="AM112" s="1"/>
  <c r="AN112" s="1"/>
  <c r="AO112" s="1"/>
  <c r="AP112" s="1"/>
  <c r="AQ112" s="1"/>
  <c r="AR112" s="1"/>
  <c r="AS112" s="1"/>
  <c r="AT112" s="1"/>
  <c r="AU112" s="1"/>
  <c r="AV112" s="1"/>
  <c r="AW112" s="1"/>
  <c r="AL4" i="64"/>
  <c r="AB44"/>
  <c r="AC44" s="1"/>
  <c r="AD44" s="1"/>
  <c r="AE44" s="1"/>
  <c r="AF44" s="1"/>
  <c r="AG44" s="1"/>
  <c r="AH44" s="1"/>
  <c r="AI44" s="1"/>
  <c r="AJ44" s="1"/>
  <c r="AK44" s="1"/>
  <c r="AL44" s="1"/>
  <c r="AM44" s="1"/>
  <c r="AN44" s="1"/>
  <c r="AO44" s="1"/>
  <c r="AP44" s="1"/>
  <c r="AQ44" s="1"/>
  <c r="AR44" s="1"/>
  <c r="AS44" s="1"/>
  <c r="AT44" s="1"/>
  <c r="AU44" s="1"/>
  <c r="AV44" s="1"/>
  <c r="AW44" s="1"/>
  <c r="AE37" i="77"/>
  <c r="AE52" s="1"/>
  <c r="AK34"/>
  <c r="AK49" s="1"/>
  <c r="AH31"/>
  <c r="AH46" s="1"/>
  <c r="AQ33" i="69"/>
  <c r="AN38" i="77"/>
  <c r="AN53" s="1"/>
  <c r="AE33" i="69"/>
  <c r="AM8" i="76"/>
  <c r="AS32" i="77"/>
  <c r="AR8" i="76"/>
  <c r="AG7" i="73"/>
  <c r="AU37" i="75"/>
  <c r="AH7" i="73"/>
  <c r="AL37" i="75"/>
  <c r="AL53" s="1"/>
  <c r="AB36"/>
  <c r="AB52" s="1"/>
  <c r="AS37"/>
  <c r="AQ7" i="73"/>
  <c r="AR38" i="75"/>
  <c r="AJ30" i="77"/>
  <c r="AJ45" s="1"/>
  <c r="AG29"/>
  <c r="AG44" s="1"/>
  <c r="AC8" i="76"/>
  <c r="AE42" i="75"/>
  <c r="AR38" i="101"/>
  <c r="AV38"/>
  <c r="AN33" i="68"/>
  <c r="AO7" i="73"/>
  <c r="AB29" i="77"/>
  <c r="AB44" s="1"/>
  <c r="AI29"/>
  <c r="AI44" s="1"/>
  <c r="AS8" i="76"/>
  <c r="AJ36" i="75"/>
  <c r="AJ52" s="1"/>
  <c r="AD42"/>
  <c r="AB41"/>
  <c r="AB57" s="1"/>
  <c r="AD37" i="77"/>
  <c r="AD52" s="1"/>
  <c r="AF38" i="75"/>
  <c r="AF34" i="77"/>
  <c r="AF49" s="1"/>
  <c r="AQ32"/>
  <c r="AK37" i="75"/>
  <c r="AK53" s="1"/>
  <c r="AI34"/>
  <c r="AE32" i="77"/>
  <c r="AE47" s="1"/>
  <c r="AF36" i="75"/>
  <c r="AF52" s="1"/>
  <c r="AD41"/>
  <c r="AD57" s="1"/>
  <c r="AE37"/>
  <c r="AE53" s="1"/>
  <c r="AI33" i="77"/>
  <c r="AI48" s="1"/>
  <c r="AO40" i="75"/>
  <c r="AO56" s="1"/>
  <c r="AL40"/>
  <c r="AL56" s="1"/>
  <c r="AB35" i="77"/>
  <c r="AB50" s="1"/>
  <c r="AD40" i="75"/>
  <c r="AD56" s="1"/>
  <c r="AC36" i="77"/>
  <c r="AC51" s="1"/>
  <c r="AI35"/>
  <c r="AI50" s="1"/>
  <c r="AL41" i="75"/>
  <c r="AL57" s="1"/>
  <c r="AC40"/>
  <c r="AC56" s="1"/>
  <c r="AJ35" i="77"/>
  <c r="AJ50" s="1"/>
  <c r="AE41" i="75"/>
  <c r="AE57" s="1"/>
  <c r="AN40"/>
  <c r="AN56" s="1"/>
  <c r="AK40"/>
  <c r="AT41"/>
  <c r="AA83" i="65"/>
  <c r="AF41" i="75"/>
  <c r="AF57" s="1"/>
  <c r="AQ41"/>
  <c r="AG41"/>
  <c r="AG57" s="1"/>
  <c r="AB40"/>
  <c r="AB56" s="1"/>
  <c r="AK39"/>
  <c r="AK55" s="1"/>
  <c r="AR36" i="77"/>
  <c r="AC33" i="68"/>
  <c r="AG33"/>
  <c r="AD33" i="69"/>
  <c r="AY28"/>
  <c r="AZ28" s="1"/>
  <c r="BA28" s="1"/>
  <c r="BB28" s="1"/>
  <c r="BC28" s="1"/>
  <c r="BD28" s="1"/>
  <c r="BE28" s="1"/>
  <c r="AY4"/>
  <c r="AZ4" s="1"/>
  <c r="BA4" s="1"/>
  <c r="BB4" s="1"/>
  <c r="BC4" s="1"/>
  <c r="BD4" s="1"/>
  <c r="BE4" s="1"/>
  <c r="AB33" i="68"/>
  <c r="AF33"/>
  <c r="AM33"/>
  <c r="AO5" i="76"/>
  <c r="AS41" i="75"/>
  <c r="AS36" i="77"/>
  <c r="AP34"/>
  <c r="AD5" i="76"/>
  <c r="AV35" i="77"/>
  <c r="AG34"/>
  <c r="AG49" s="1"/>
  <c r="AH38" i="75"/>
  <c r="AH54" s="1"/>
  <c r="AC37"/>
  <c r="AC53" s="1"/>
  <c r="AU36"/>
  <c r="AQ38"/>
  <c r="AD36"/>
  <c r="AD52" s="1"/>
  <c r="AP41"/>
  <c r="AU38"/>
  <c r="AP38"/>
  <c r="AJ34" i="77"/>
  <c r="AJ49" s="1"/>
  <c r="AK36" i="75"/>
  <c r="AK52" s="1"/>
  <c r="AH33" i="77"/>
  <c r="AH48" s="1"/>
  <c r="AO36" i="75"/>
  <c r="AO52" s="1"/>
  <c r="AG36"/>
  <c r="AG52" s="1"/>
  <c r="AC7" i="73"/>
  <c r="AK8" i="76"/>
  <c r="AV37" i="77"/>
  <c r="AJ32"/>
  <c r="AJ47" s="1"/>
  <c r="AP8" i="76"/>
  <c r="AH17" i="102"/>
  <c r="AS31" i="77"/>
  <c r="AO30"/>
  <c r="AO45" s="1"/>
  <c r="AE31"/>
  <c r="AE46" s="1"/>
  <c r="AI31"/>
  <c r="AI46" s="1"/>
  <c r="AP37"/>
  <c r="AH22" i="102"/>
  <c r="AH68" s="1"/>
  <c r="AO39" i="75"/>
  <c r="AO55" s="1"/>
  <c r="AM33" i="77"/>
  <c r="AM48" s="1"/>
  <c r="AG37"/>
  <c r="AG52" s="1"/>
  <c r="AR33"/>
  <c r="AQ38"/>
  <c r="AR38"/>
  <c r="AL29"/>
  <c r="AL44" s="1"/>
  <c r="AU41" i="75"/>
  <c r="AD35" i="77"/>
  <c r="AD50" s="1"/>
  <c r="AU8" i="76"/>
  <c r="AM37" i="75"/>
  <c r="AM53" s="1"/>
  <c r="AG35" i="77"/>
  <c r="AG50" s="1"/>
  <c r="AQ34" i="75"/>
  <c r="AP30" i="77"/>
  <c r="AR30"/>
  <c r="AM32"/>
  <c r="AM47" s="1"/>
  <c r="AT38"/>
  <c r="AC42" i="75"/>
  <c r="AK42"/>
  <c r="AR28" i="77"/>
  <c r="AC29"/>
  <c r="AC44" s="1"/>
  <c r="AF30"/>
  <c r="AF45" s="1"/>
  <c r="AK37"/>
  <c r="AK52" s="1"/>
  <c r="AL34"/>
  <c r="AL49" s="1"/>
  <c r="AJ36"/>
  <c r="AJ51" s="1"/>
  <c r="AR34"/>
  <c r="AQ42" i="75"/>
  <c r="AN30" i="77"/>
  <c r="AN45" s="1"/>
  <c r="AG8" i="76"/>
  <c r="AC37" i="77"/>
  <c r="AC52" s="1"/>
  <c r="AO37"/>
  <c r="AO52" s="1"/>
  <c r="AQ33"/>
  <c r="AA69" i="102"/>
  <c r="AN41" i="75"/>
  <c r="AN57" s="1"/>
  <c r="AV30" i="77"/>
  <c r="AN36"/>
  <c r="AN51" s="1"/>
  <c r="AQ34"/>
  <c r="AU32"/>
  <c r="AT36"/>
  <c r="AV33"/>
  <c r="AU7" i="73"/>
  <c r="AV7"/>
  <c r="AG38" i="77"/>
  <c r="AG53" s="1"/>
  <c r="AK38"/>
  <c r="AK53" s="1"/>
  <c r="AP42" i="75"/>
  <c r="AR37" i="77"/>
  <c r="AL42" i="75"/>
  <c r="AE29" i="77"/>
  <c r="AE44" s="1"/>
  <c r="AM40" i="75"/>
  <c r="AM56" s="1"/>
  <c r="AB33" i="77"/>
  <c r="AB48" s="1"/>
  <c r="AS35"/>
  <c r="AM38"/>
  <c r="AM53" s="1"/>
  <c r="AC28"/>
  <c r="AC43" s="1"/>
  <c r="AF31"/>
  <c r="AF46" s="1"/>
  <c r="AN8" i="76"/>
  <c r="AN31" i="77"/>
  <c r="AN46" s="1"/>
  <c r="AG32"/>
  <c r="AG47" s="1"/>
  <c r="AD33" i="68"/>
  <c r="AK33"/>
  <c r="AL33"/>
  <c r="AR33"/>
  <c r="AJ33" i="69"/>
  <c r="AN33"/>
  <c r="AO33"/>
  <c r="AU33" i="77"/>
  <c r="AN35"/>
  <c r="AN50" s="1"/>
  <c r="AK28"/>
  <c r="AK43" s="1"/>
  <c r="AE30"/>
  <c r="AE45" s="1"/>
  <c r="AA8" i="76"/>
  <c r="AT31" i="77"/>
  <c r="AT8" i="76"/>
  <c r="AH33" i="68"/>
  <c r="AI33"/>
  <c r="AP33"/>
  <c r="AO33"/>
  <c r="AC33" i="69"/>
  <c r="AB33"/>
  <c r="AF33"/>
  <c r="AG33"/>
  <c r="AS33"/>
  <c r="AT10" i="101"/>
  <c r="AT31" s="1"/>
  <c r="AN65" i="102"/>
  <c r="AQ40" i="75"/>
  <c r="AO22" i="102"/>
  <c r="AO68" s="1"/>
  <c r="AH34" i="77"/>
  <c r="AH49" s="1"/>
  <c r="AH28"/>
  <c r="AH43" s="1"/>
  <c r="AM28"/>
  <c r="AM43" s="1"/>
  <c r="AE33" i="68"/>
  <c r="AS33"/>
  <c r="AK33" i="69"/>
  <c r="AP33"/>
  <c r="AO10" i="97"/>
  <c r="AO52" s="1"/>
  <c r="AT38" i="101"/>
  <c r="AT33" i="69"/>
  <c r="AT33" i="68"/>
  <c r="AH33" i="69"/>
  <c r="AL33"/>
  <c r="AF39" i="75"/>
  <c r="AF55" s="1"/>
  <c r="AR40"/>
  <c r="AP36"/>
  <c r="AL30" i="77"/>
  <c r="AL45" s="1"/>
  <c r="AS33"/>
  <c r="AM37"/>
  <c r="AM52" s="1"/>
  <c r="AT32"/>
  <c r="AB38" i="101"/>
  <c r="AA38"/>
  <c r="AV17" i="102"/>
  <c r="AJ38" i="77"/>
  <c r="AJ53" s="1"/>
  <c r="AN7" i="73"/>
  <c r="AF7"/>
  <c r="AR33" i="69"/>
  <c r="AO27" i="97"/>
  <c r="AO32"/>
  <c r="AT51" i="101"/>
  <c r="AT58"/>
  <c r="AT30"/>
  <c r="AO31" i="97"/>
  <c r="AH36" i="77"/>
  <c r="AH51" s="1"/>
  <c r="AM36" i="75"/>
  <c r="AM52" s="1"/>
  <c r="AB31" i="77"/>
  <c r="AB46" s="1"/>
  <c r="AJ31"/>
  <c r="AJ46" s="1"/>
  <c r="AF22" i="102"/>
  <c r="AF68" s="1"/>
  <c r="AN32" i="77"/>
  <c r="AN47" s="1"/>
  <c r="AJ33"/>
  <c r="AJ48" s="1"/>
  <c r="AQ22" i="102"/>
  <c r="AQ68" s="1"/>
  <c r="AF36" i="77"/>
  <c r="AF51" s="1"/>
  <c r="AT33"/>
  <c r="AQ6" i="76"/>
  <c r="AW93" i="102"/>
  <c r="AQ65"/>
  <c r="AK66"/>
  <c r="AH42" i="75"/>
  <c r="AJ29" i="77"/>
  <c r="AJ44" s="1"/>
  <c r="AQ36"/>
  <c r="AJ8" i="76"/>
  <c r="AN37" i="75"/>
  <c r="AN53" s="1"/>
  <c r="AS34" i="77"/>
  <c r="AF17" i="102"/>
  <c r="AU34" i="77"/>
  <c r="AQ37" i="75"/>
  <c r="AO33" i="77"/>
  <c r="AO48" s="1"/>
  <c r="AB36"/>
  <c r="AB51" s="1"/>
  <c r="AD37" i="75"/>
  <c r="AD53" s="1"/>
  <c r="AK33" i="77"/>
  <c r="AK48" s="1"/>
  <c r="AS39" i="75"/>
  <c r="AO35" i="77"/>
  <c r="AO50" s="1"/>
  <c r="AU17" i="102"/>
  <c r="AM36" i="77"/>
  <c r="AM51" s="1"/>
  <c r="AP35"/>
  <c r="AC35"/>
  <c r="AC50" s="1"/>
  <c r="AH41" i="75"/>
  <c r="AH57" s="1"/>
  <c r="AF42"/>
  <c r="AU65" i="102"/>
  <c r="AK35" i="77"/>
  <c r="AK50" s="1"/>
  <c r="AR32"/>
  <c r="AE6" i="76"/>
  <c r="AC119" i="65"/>
  <c r="AT34" i="77"/>
  <c r="AT36" i="75"/>
  <c r="AD30" i="77"/>
  <c r="AD45" s="1"/>
  <c r="AB38"/>
  <c r="AB53" s="1"/>
  <c r="AN42" i="75"/>
  <c r="AC66" i="102"/>
  <c r="AT22"/>
  <c r="AT68" s="1"/>
  <c r="AB28" i="77"/>
  <c r="AB43" s="1"/>
  <c r="AL28"/>
  <c r="AL43" s="1"/>
  <c r="AL8" i="76"/>
  <c r="AL31" i="77"/>
  <c r="AL46" s="1"/>
  <c r="AV31"/>
  <c r="AV8" i="76"/>
  <c r="AC33" i="77"/>
  <c r="AC48" s="1"/>
  <c r="AR35"/>
  <c r="AS37"/>
  <c r="AN37"/>
  <c r="AN52" s="1"/>
  <c r="AI28"/>
  <c r="AI43" s="1"/>
  <c r="AP29"/>
  <c r="AM30"/>
  <c r="AM45" s="1"/>
  <c r="AS5" i="76"/>
  <c r="AB8"/>
  <c r="AH32" i="77"/>
  <c r="AH47" s="1"/>
  <c r="AE28"/>
  <c r="AE43" s="1"/>
  <c r="AH37"/>
  <c r="AH52" s="1"/>
  <c r="AJ37"/>
  <c r="AJ52" s="1"/>
  <c r="AI66" i="102"/>
  <c r="AP93"/>
  <c r="AG30" i="77"/>
  <c r="AG45" s="1"/>
  <c r="AQ37"/>
  <c r="AO36"/>
  <c r="AO51" s="1"/>
  <c r="AP33"/>
  <c r="AA5"/>
  <c r="AA24" s="1"/>
  <c r="AC32"/>
  <c r="AC47" s="1"/>
  <c r="AU29"/>
  <c r="AM35"/>
  <c r="AM50" s="1"/>
  <c r="AR29"/>
  <c r="AO17" i="102"/>
  <c r="AK32" i="77"/>
  <c r="AI34"/>
  <c r="AI49" s="1"/>
  <c r="AF37"/>
  <c r="AF52" s="1"/>
  <c r="AR41" i="75"/>
  <c r="AJ65" i="102"/>
  <c r="AE40" i="75"/>
  <c r="AE56" s="1"/>
  <c r="AJ120" i="66"/>
  <c r="AH37" i="75"/>
  <c r="AH53" s="1"/>
  <c r="AT30" i="77"/>
  <c r="AL22" i="102"/>
  <c r="AB37" i="77"/>
  <c r="AB52" s="1"/>
  <c r="AQ29"/>
  <c r="AO8" i="76"/>
  <c r="AV38" i="77"/>
  <c r="AP17" i="102"/>
  <c r="AU35" i="77"/>
  <c r="AF38"/>
  <c r="AF53" s="1"/>
  <c r="AQ17" i="102"/>
  <c r="AT17"/>
  <c r="AJ37" i="75"/>
  <c r="AJ53" s="1"/>
  <c r="AD29" i="77"/>
  <c r="AD44" s="1"/>
  <c r="AP28"/>
  <c r="AK30"/>
  <c r="AK45" s="1"/>
  <c r="AF8" i="76"/>
  <c r="AI8"/>
  <c r="AM31" i="77"/>
  <c r="AM46" s="1"/>
  <c r="AR31"/>
  <c r="AD28"/>
  <c r="AD43" s="1"/>
  <c r="AS38"/>
  <c r="AH38"/>
  <c r="AH53" s="1"/>
  <c r="AE66" i="102"/>
  <c r="AE17"/>
  <c r="AH40" i="75"/>
  <c r="AH56" s="1"/>
  <c r="AA42"/>
  <c r="AF29" i="77"/>
  <c r="AF44" s="1"/>
  <c r="AK31"/>
  <c r="AK46" s="1"/>
  <c r="AN6" i="76"/>
  <c r="AM7"/>
  <c r="AG5"/>
  <c r="AJ6"/>
  <c r="AK5"/>
  <c r="AJ76" i="77"/>
  <c r="AQ119" i="65"/>
  <c r="AB22" i="102"/>
  <c r="AB68" s="1"/>
  <c r="AD36" i="77"/>
  <c r="AD51" s="1"/>
  <c r="AI37" i="75"/>
  <c r="AI53" s="1"/>
  <c r="AG39"/>
  <c r="AF37"/>
  <c r="AF53" s="1"/>
  <c r="AT35" i="77"/>
  <c r="AP119" i="66"/>
  <c r="AO119" i="65"/>
  <c r="AP39" i="75"/>
  <c r="AP87" s="1"/>
  <c r="AE38" i="77"/>
  <c r="AE53" s="1"/>
  <c r="AG66" i="102"/>
  <c r="AQ66"/>
  <c r="AJ17"/>
  <c r="AA33"/>
  <c r="AQ36" i="75"/>
  <c r="AL35" i="77"/>
  <c r="AL50" s="1"/>
  <c r="AI42" i="75"/>
  <c r="AC5" i="74"/>
  <c r="AG22" i="102"/>
  <c r="AG68" s="1"/>
  <c r="AR17"/>
  <c r="AJ38" i="75"/>
  <c r="AJ54" s="1"/>
  <c r="AE39"/>
  <c r="AE55" s="1"/>
  <c r="AQ30" i="77"/>
  <c r="AJ66" i="102"/>
  <c r="AA6"/>
  <c r="AA65" s="1"/>
  <c r="AX77" s="1"/>
  <c r="AU42" i="75"/>
  <c r="AI41"/>
  <c r="AI57" s="1"/>
  <c r="AC34" i="77"/>
  <c r="AC49" s="1"/>
  <c r="AO32"/>
  <c r="AO47" s="1"/>
  <c r="AD17" i="102"/>
  <c r="AN36" i="75"/>
  <c r="AN52" s="1"/>
  <c r="AH36"/>
  <c r="AH52" s="1"/>
  <c r="AC38"/>
  <c r="AC54" s="1"/>
  <c r="AO34" i="77"/>
  <c r="AO49" s="1"/>
  <c r="AJ41" i="75"/>
  <c r="AJ57" s="1"/>
  <c r="AA17" i="102"/>
  <c r="AA67" s="1"/>
  <c r="AL36" i="77"/>
  <c r="AL51" s="1"/>
  <c r="AT40" i="75"/>
  <c r="AQ28" i="77"/>
  <c r="AK65" i="102"/>
  <c r="AF6" i="76"/>
  <c r="AS66" i="102"/>
  <c r="AE22"/>
  <c r="AE68" s="1"/>
  <c r="AO66"/>
  <c r="AD32" i="77"/>
  <c r="AD47" s="1"/>
  <c r="AC36" i="75"/>
  <c r="AC52" s="1"/>
  <c r="AI65" i="102"/>
  <c r="AA14" i="75"/>
  <c r="AA35" s="1"/>
  <c r="AG65" i="102"/>
  <c r="AT39" i="75"/>
  <c r="AU38" i="77"/>
  <c r="AA70" i="66"/>
  <c r="AA119" i="67" s="1"/>
  <c r="AF65" i="102"/>
  <c r="AO37" i="75"/>
  <c r="AO53" s="1"/>
  <c r="AG17" i="102"/>
  <c r="AI40" i="75"/>
  <c r="AI56" s="1"/>
  <c r="AF40"/>
  <c r="AF56" s="1"/>
  <c r="AU22" i="102"/>
  <c r="AU68" s="1"/>
  <c r="AU28" i="77"/>
  <c r="AN7" i="76"/>
  <c r="AP36" i="77"/>
  <c r="AV34"/>
  <c r="AC41" i="75"/>
  <c r="AC57" s="1"/>
  <c r="AH66" i="102"/>
  <c r="AP32" i="77"/>
  <c r="AT28"/>
  <c r="AU30"/>
  <c r="AM22" i="102"/>
  <c r="AM68" s="1"/>
  <c r="AH65"/>
  <c r="AE33" i="77"/>
  <c r="AE48" s="1"/>
  <c r="AE5" i="76"/>
  <c r="AN66" i="102"/>
  <c r="AB30" i="77"/>
  <c r="AB45" s="1"/>
  <c r="AH30"/>
  <c r="AH45" s="1"/>
  <c r="AB6" i="76"/>
  <c r="AI22" i="102"/>
  <c r="AI68" s="1"/>
  <c r="AO38" i="77"/>
  <c r="AO53" s="1"/>
  <c r="AC38"/>
  <c r="AC53" s="1"/>
  <c r="AL38"/>
  <c r="AL53" s="1"/>
  <c r="AN22" i="102"/>
  <c r="AN68" s="1"/>
  <c r="AM17"/>
  <c r="AT29" i="77"/>
  <c r="AF28"/>
  <c r="AF43" s="1"/>
  <c r="AN28"/>
  <c r="AN43" s="1"/>
  <c r="AV28"/>
  <c r="AI30"/>
  <c r="AI45" s="1"/>
  <c r="AS30"/>
  <c r="AE8" i="76"/>
  <c r="AF32" i="77"/>
  <c r="AF47" s="1"/>
  <c r="AF5" i="76"/>
  <c r="AM41" i="75"/>
  <c r="AM57" s="1"/>
  <c r="AN39"/>
  <c r="AN55" s="1"/>
  <c r="AV29" i="77"/>
  <c r="AV74" s="1"/>
  <c r="AL39" i="75"/>
  <c r="AL55" s="1"/>
  <c r="AG36" i="77"/>
  <c r="AG51" s="1"/>
  <c r="AU37"/>
  <c r="AC65" i="102"/>
  <c r="AI38" i="77"/>
  <c r="AI53" s="1"/>
  <c r="AE65" i="102"/>
  <c r="AL65"/>
  <c r="AT65"/>
  <c r="AP66"/>
  <c r="AM66"/>
  <c r="AF66"/>
  <c r="AC17"/>
  <c r="AN17"/>
  <c r="AS17"/>
  <c r="AI32" i="77"/>
  <c r="AI47" s="1"/>
  <c r="AL66" i="102"/>
  <c r="AI37" i="77"/>
  <c r="AI52" s="1"/>
  <c r="AE36" i="75"/>
  <c r="AE52" s="1"/>
  <c r="AG28" i="77"/>
  <c r="AG43" s="1"/>
  <c r="AU39" i="75"/>
  <c r="AB34" i="77"/>
  <c r="AB49" s="1"/>
  <c r="AM39" i="75"/>
  <c r="AM55" s="1"/>
  <c r="AK36" i="77"/>
  <c r="AK51" s="1"/>
  <c r="AQ35"/>
  <c r="AI36"/>
  <c r="AI51" s="1"/>
  <c r="AL38" i="75"/>
  <c r="AL54" s="1"/>
  <c r="AM38"/>
  <c r="AM54" s="1"/>
  <c r="AS65" i="102"/>
  <c r="AK22"/>
  <c r="AK68" s="1"/>
  <c r="AK120" i="66"/>
  <c r="AA28" i="102"/>
  <c r="AA27" s="1"/>
  <c r="AO38" i="75"/>
  <c r="AO54" s="1"/>
  <c r="AR6" i="76"/>
  <c r="AV22" i="102"/>
  <c r="AA10"/>
  <c r="AA66" s="1"/>
  <c r="AL17"/>
  <c r="AB66"/>
  <c r="AT66"/>
  <c r="AU66"/>
  <c r="AP65"/>
  <c r="AE38" i="75"/>
  <c r="AM88"/>
  <c r="AT38"/>
  <c r="AU86" s="1"/>
  <c r="AK41"/>
  <c r="AK57" s="1"/>
  <c r="AR37"/>
  <c r="AD65" i="102"/>
  <c r="AI17"/>
  <c r="AU36" i="77"/>
  <c r="AF35"/>
  <c r="AF50" s="1"/>
  <c r="AB65" i="102"/>
  <c r="AL37" i="77"/>
  <c r="AL52" s="1"/>
  <c r="AR7" i="76"/>
  <c r="AH35" i="77"/>
  <c r="AH50" s="1"/>
  <c r="AO65" i="102"/>
  <c r="AH29" i="77"/>
  <c r="AH44" s="1"/>
  <c r="AR22" i="102"/>
  <c r="AR68" s="1"/>
  <c r="AT37" i="75"/>
  <c r="AO28" i="77"/>
  <c r="AO43" s="1"/>
  <c r="AM65" i="102"/>
  <c r="AA11" i="75"/>
  <c r="AA34" s="1"/>
  <c r="AV32" i="77"/>
  <c r="AR66" i="102"/>
  <c r="AS22"/>
  <c r="AS68" s="1"/>
  <c r="AM93"/>
  <c r="AS29" i="77"/>
  <c r="AD31"/>
  <c r="AD46" s="1"/>
  <c r="AD8" i="76"/>
  <c r="AH8"/>
  <c r="AQ31" i="77"/>
  <c r="AQ8" i="76"/>
  <c r="AC22" i="102"/>
  <c r="AC68" s="1"/>
  <c r="AD34" i="77"/>
  <c r="AD49" s="1"/>
  <c r="AD33"/>
  <c r="AD48" s="1"/>
  <c r="AV65" i="102"/>
  <c r="AA22"/>
  <c r="AA68" s="1"/>
  <c r="AE35" i="77"/>
  <c r="AE50" s="1"/>
  <c r="AF119" i="65"/>
  <c r="AB32" i="77"/>
  <c r="AB47" s="1"/>
  <c r="AR65" i="102"/>
  <c r="AK29" i="77"/>
  <c r="AK44" s="1"/>
  <c r="AC30"/>
  <c r="AC45" s="1"/>
  <c r="AJ28"/>
  <c r="AJ43" s="1"/>
  <c r="AM29"/>
  <c r="AM44" s="1"/>
  <c r="AE34"/>
  <c r="AE49" s="1"/>
  <c r="AF33"/>
  <c r="AF48" s="1"/>
  <c r="AT37"/>
  <c r="AV7" i="76"/>
  <c r="AD22" i="102"/>
  <c r="AD68" s="1"/>
  <c r="AO29" i="77"/>
  <c r="AO44" s="1"/>
  <c r="AG33"/>
  <c r="AG48" s="1"/>
  <c r="AC31"/>
  <c r="AC46" s="1"/>
  <c r="AM119" i="65"/>
  <c r="AG31" i="77"/>
  <c r="AG46" s="1"/>
  <c r="AP31"/>
  <c r="AU31"/>
  <c r="AL32"/>
  <c r="AL47" s="1"/>
  <c r="AE36"/>
  <c r="AE51" s="1"/>
  <c r="AD66" i="102"/>
  <c r="AK17"/>
  <c r="AJ22"/>
  <c r="AJ68" s="1"/>
  <c r="AN34" i="75"/>
  <c r="AH5" i="76"/>
  <c r="AC5"/>
  <c r="AB5"/>
  <c r="AR8" i="74"/>
  <c r="AH6" i="76"/>
  <c r="AL5"/>
  <c r="AU83" i="77"/>
  <c r="AI9" i="74"/>
  <c r="AD7" i="76"/>
  <c r="AO6"/>
  <c r="AO38" s="1"/>
  <c r="AB35" i="75"/>
  <c r="AK5" i="74"/>
  <c r="AV6" i="76"/>
  <c r="AP7"/>
  <c r="AI7"/>
  <c r="AA8" i="74"/>
  <c r="AE7" i="76"/>
  <c r="AG9" i="74"/>
  <c r="AG35" i="75"/>
  <c r="AK8" i="74"/>
  <c r="AD81" i="77"/>
  <c r="AC90" i="75"/>
  <c r="AR9" i="74"/>
  <c r="AE5"/>
  <c r="AF8"/>
  <c r="AQ9"/>
  <c r="AD34" i="75"/>
  <c r="AE119" i="65"/>
  <c r="AP5" i="76"/>
  <c r="AI80" i="77"/>
  <c r="AL9" i="74"/>
  <c r="AD35" i="75"/>
  <c r="AD9" i="74"/>
  <c r="AT7" i="76"/>
  <c r="AO8" i="74"/>
  <c r="AV36" i="77"/>
  <c r="AP22" i="102"/>
  <c r="AP68" s="1"/>
  <c r="AS28" i="77"/>
  <c r="AS40" i="75"/>
  <c r="AN34" i="77"/>
  <c r="AN49" s="1"/>
  <c r="AL33"/>
  <c r="AL48" s="1"/>
  <c r="AD39" i="75"/>
  <c r="AD55" s="1"/>
  <c r="AG40"/>
  <c r="AG56" s="1"/>
  <c r="AB17" i="102"/>
  <c r="AS119" i="65"/>
  <c r="AN38" i="75"/>
  <c r="AG90"/>
  <c r="AG7" i="76"/>
  <c r="AO31" i="77"/>
  <c r="AO46" s="1"/>
  <c r="AD38"/>
  <c r="AD53" s="1"/>
  <c r="AP38"/>
  <c r="AN29"/>
  <c r="AN44" s="1"/>
  <c r="AJ33" i="68"/>
  <c r="AS38" i="101"/>
  <c r="AH38"/>
  <c r="AK10" i="97"/>
  <c r="AK32" s="1"/>
  <c r="AG10"/>
  <c r="AG58" s="1"/>
  <c r="AA10" i="101"/>
  <c r="AA25" s="1"/>
  <c r="AL10"/>
  <c r="AL28" s="1"/>
  <c r="AQ38" i="97"/>
  <c r="AA10"/>
  <c r="AD38" i="101"/>
  <c r="AG38" i="97"/>
  <c r="AF10"/>
  <c r="AF51" s="1"/>
  <c r="AO56"/>
  <c r="AO55"/>
  <c r="AN38" i="101"/>
  <c r="AM10" i="97"/>
  <c r="AM30" s="1"/>
  <c r="AG54"/>
  <c r="AG51"/>
  <c r="AG31"/>
  <c r="AG26"/>
  <c r="AG30"/>
  <c r="AB10" i="101"/>
  <c r="AO38" i="97"/>
  <c r="AH10" i="101"/>
  <c r="AH32" s="1"/>
  <c r="AC38"/>
  <c r="AE38"/>
  <c r="AG38"/>
  <c r="AV33" i="68"/>
  <c r="AU33"/>
  <c r="AD10" i="97"/>
  <c r="AT10"/>
  <c r="AT51" s="1"/>
  <c r="AF10" i="101"/>
  <c r="AF56" s="1"/>
  <c r="AJ10"/>
  <c r="AJ32" s="1"/>
  <c r="AC10" i="97"/>
  <c r="AC32" s="1"/>
  <c r="AP10" i="101"/>
  <c r="AP55" s="1"/>
  <c r="AU10" i="97"/>
  <c r="AU56" s="1"/>
  <c r="AU38" i="101"/>
  <c r="AB10" i="97"/>
  <c r="AH10"/>
  <c r="AH56" s="1"/>
  <c r="AR10"/>
  <c r="AR53" s="1"/>
  <c r="AS10" i="101"/>
  <c r="AS54" s="1"/>
  <c r="AP38" i="97"/>
  <c r="AD38"/>
  <c r="AH38"/>
  <c r="AL10"/>
  <c r="AL54" s="1"/>
  <c r="AC10" i="101"/>
  <c r="AC54" s="1"/>
  <c r="AM38" i="97"/>
  <c r="AG57"/>
  <c r="AO38" i="101"/>
  <c r="AK38"/>
  <c r="AE38" i="97"/>
  <c r="AN10" i="101"/>
  <c r="AN34" s="1"/>
  <c r="AV38" i="97"/>
  <c r="AJ38"/>
  <c r="AM10" i="101"/>
  <c r="AM51" s="1"/>
  <c r="AE10"/>
  <c r="AE25" s="1"/>
  <c r="AE10" i="97"/>
  <c r="AE56" s="1"/>
  <c r="AP27" i="101"/>
  <c r="AS10" i="97"/>
  <c r="AS54" s="1"/>
  <c r="AI38" i="101"/>
  <c r="AO51" i="97"/>
  <c r="AG10" i="101"/>
  <c r="AG58" s="1"/>
  <c r="AL29" i="97"/>
  <c r="AA38"/>
  <c r="AE33"/>
  <c r="AN33" i="101"/>
  <c r="AF38" i="97"/>
  <c r="AO10" i="101"/>
  <c r="AO30" s="1"/>
  <c r="AG55"/>
  <c r="AC55"/>
  <c r="AC34"/>
  <c r="AC28"/>
  <c r="AH27" i="97"/>
  <c r="AH57"/>
  <c r="AH58"/>
  <c r="AH53"/>
  <c r="AR54"/>
  <c r="AB32" i="101"/>
  <c r="AV5" i="76"/>
  <c r="AG52" i="101"/>
  <c r="AE29"/>
  <c r="AP34"/>
  <c r="AT38" i="97"/>
  <c r="AM38" i="101"/>
  <c r="AD10"/>
  <c r="AD27" s="1"/>
  <c r="AL38"/>
  <c r="AC57" i="97"/>
  <c r="AC29"/>
  <c r="AG32"/>
  <c r="AG28"/>
  <c r="AC54"/>
  <c r="AG54" i="101"/>
  <c r="AG53"/>
  <c r="AO26"/>
  <c r="AC38" i="97"/>
  <c r="AN28" i="101"/>
  <c r="AL27" i="97"/>
  <c r="AC58"/>
  <c r="AN10"/>
  <c r="AN29" s="1"/>
  <c r="AG30" i="101"/>
  <c r="AB31"/>
  <c r="AI10"/>
  <c r="AI27" s="1"/>
  <c r="AN38" i="97"/>
  <c r="AP32" i="101"/>
  <c r="AP54"/>
  <c r="AV10" i="97"/>
  <c r="AV31" s="1"/>
  <c r="AG29" i="101"/>
  <c r="AS33"/>
  <c r="AS51" i="97"/>
  <c r="AL34"/>
  <c r="AE55"/>
  <c r="AC25"/>
  <c r="AJ10"/>
  <c r="AJ57" s="1"/>
  <c r="AG57" i="101"/>
  <c r="AG51"/>
  <c r="AO51"/>
  <c r="AC25"/>
  <c r="AN31"/>
  <c r="AS28"/>
  <c r="AE31" i="97"/>
  <c r="AS38"/>
  <c r="AE57"/>
  <c r="AK38"/>
  <c r="AS25" i="101"/>
  <c r="AC27" i="97"/>
  <c r="AC34"/>
  <c r="AQ10" i="101"/>
  <c r="AQ27" s="1"/>
  <c r="AG33" i="97"/>
  <c r="AG29"/>
  <c r="AG28" i="101"/>
  <c r="AG34"/>
  <c r="AC52"/>
  <c r="AB32" i="97"/>
  <c r="AN51" i="101"/>
  <c r="AE26" i="97"/>
  <c r="AR38"/>
  <c r="AC53"/>
  <c r="AU38"/>
  <c r="AC33"/>
  <c r="AC30"/>
  <c r="AI38"/>
  <c r="AQ38" i="101"/>
  <c r="AV52" i="97"/>
  <c r="AV10" i="101"/>
  <c r="AV33" s="1"/>
  <c r="AK10"/>
  <c r="AK34" s="1"/>
  <c r="AP26"/>
  <c r="AC26" i="97"/>
  <c r="AE58"/>
  <c r="AP10"/>
  <c r="AP29" s="1"/>
  <c r="AB38"/>
  <c r="AL38"/>
  <c r="AG34"/>
  <c r="AG55"/>
  <c r="AG27"/>
  <c r="AG53"/>
  <c r="AL55" i="101"/>
  <c r="AG56" i="97"/>
  <c r="AK6" i="76"/>
  <c r="AS79" i="77"/>
  <c r="AE89" i="75"/>
  <c r="AN81" i="77"/>
  <c r="AE8" i="74"/>
  <c r="AE34" i="75"/>
  <c r="AJ80" i="77"/>
  <c r="AP75"/>
  <c r="AN33"/>
  <c r="AN48" s="1"/>
  <c r="AG37" i="75"/>
  <c r="AT29" i="101"/>
  <c r="AM34" i="77"/>
  <c r="AM49" s="1"/>
  <c r="AT54" i="101"/>
  <c r="AT25"/>
  <c r="AT52"/>
  <c r="AI10" i="97"/>
  <c r="AI26" s="1"/>
  <c r="AQ10"/>
  <c r="AQ54" s="1"/>
  <c r="AF38" i="101"/>
  <c r="AK53"/>
  <c r="AV31"/>
  <c r="AJ29" i="97"/>
  <c r="AJ58"/>
  <c r="AJ32"/>
  <c r="AP30"/>
  <c r="AK54" i="101"/>
  <c r="AK55"/>
  <c r="AK58"/>
  <c r="AQ34" i="97"/>
  <c r="AV29"/>
  <c r="AJ54"/>
  <c r="AK52" i="101"/>
  <c r="AP58" i="97"/>
  <c r="AQ56" i="101"/>
  <c r="AQ25"/>
  <c r="AQ32"/>
  <c r="AQ55"/>
  <c r="AI52" i="97"/>
  <c r="AI30"/>
  <c r="AI33"/>
  <c r="AI25"/>
  <c r="AM79" i="77"/>
  <c r="AK28" i="101"/>
  <c r="AV56" i="97"/>
  <c r="AV32"/>
  <c r="AD31" i="101"/>
  <c r="AD33"/>
  <c r="AD32"/>
  <c r="AQ31"/>
  <c r="AV27" i="97"/>
  <c r="AD55" i="101"/>
  <c r="AU78" i="77" l="1"/>
  <c r="AV54" i="97"/>
  <c r="AV26"/>
  <c r="AV30"/>
  <c r="AV51"/>
  <c r="AI54" i="101"/>
  <c r="AN57"/>
  <c r="AN53"/>
  <c r="AN55"/>
  <c r="AM25" i="97"/>
  <c r="AN27" i="101"/>
  <c r="AV82" i="77"/>
  <c r="AV33" i="97"/>
  <c r="AV28"/>
  <c r="AV55"/>
  <c r="AV57"/>
  <c r="AI32" i="101"/>
  <c r="AN30"/>
  <c r="AN54"/>
  <c r="AN26"/>
  <c r="AN29"/>
  <c r="AN58"/>
  <c r="AG77" i="77"/>
  <c r="AV58" i="97"/>
  <c r="AV34"/>
  <c r="AI29" i="101"/>
  <c r="AI28"/>
  <c r="AN56"/>
  <c r="AN52"/>
  <c r="AS87" i="75"/>
  <c r="AB80" i="77"/>
  <c r="AJ73"/>
  <c r="AB82"/>
  <c r="AO88" i="75"/>
  <c r="AV75" i="77"/>
  <c r="AK73"/>
  <c r="AO83"/>
  <c r="AN88" i="75"/>
  <c r="AB81" i="77"/>
  <c r="AE82"/>
  <c r="AE87" i="75"/>
  <c r="AW53" i="102"/>
  <c r="AW54"/>
  <c r="AE29" i="97"/>
  <c r="AC27" i="101"/>
  <c r="AC24" s="1"/>
  <c r="AC56"/>
  <c r="AC33"/>
  <c r="AC28" i="97"/>
  <c r="AN5" i="102"/>
  <c r="AT33" i="101"/>
  <c r="AT27"/>
  <c r="AT34"/>
  <c r="AT26"/>
  <c r="AE34" i="97"/>
  <c r="AC31" i="101"/>
  <c r="AC53"/>
  <c r="AC29"/>
  <c r="AC32"/>
  <c r="AC51" i="97"/>
  <c r="AE30"/>
  <c r="AT53" i="101"/>
  <c r="AT55"/>
  <c r="AT32"/>
  <c r="AE51" i="97"/>
  <c r="AC57" i="101"/>
  <c r="AC26"/>
  <c r="AC51"/>
  <c r="AC30"/>
  <c r="AT57"/>
  <c r="AT28"/>
  <c r="AT56"/>
  <c r="AV26"/>
  <c r="AN57" i="97"/>
  <c r="AS52"/>
  <c r="AS29"/>
  <c r="AF52" i="101"/>
  <c r="AS31" i="97"/>
  <c r="AR25"/>
  <c r="AM32" i="101"/>
  <c r="AM54" i="97"/>
  <c r="AV56" i="101"/>
  <c r="AV29"/>
  <c r="AF54"/>
  <c r="AS57" i="97"/>
  <c r="AR29"/>
  <c r="AM57" i="101"/>
  <c r="AM56" i="97"/>
  <c r="AO53"/>
  <c r="AV54" i="101"/>
  <c r="AH34"/>
  <c r="AF30"/>
  <c r="AS30" i="97"/>
  <c r="AR58"/>
  <c r="AM30" i="101"/>
  <c r="AM58" i="97"/>
  <c r="AO30"/>
  <c r="AO29"/>
  <c r="AO26"/>
  <c r="AO58"/>
  <c r="AO28"/>
  <c r="AO57"/>
  <c r="AO34"/>
  <c r="AO25"/>
  <c r="AO33"/>
  <c r="AQ31"/>
  <c r="AO54"/>
  <c r="AW73" i="102"/>
  <c r="AM67"/>
  <c r="AM5"/>
  <c r="AR67"/>
  <c r="AR79" s="1"/>
  <c r="AR5"/>
  <c r="AG67"/>
  <c r="AG5"/>
  <c r="AQ67"/>
  <c r="AQ73" s="1"/>
  <c r="AQ5"/>
  <c r="AO67"/>
  <c r="AO73" s="1"/>
  <c r="AO5"/>
  <c r="AS67"/>
  <c r="AS5"/>
  <c r="AE67"/>
  <c r="AE73" s="1"/>
  <c r="AE5"/>
  <c r="AP67"/>
  <c r="AP79" s="1"/>
  <c r="AP5"/>
  <c r="AB67"/>
  <c r="AB73" s="1"/>
  <c r="AB5"/>
  <c r="AK67"/>
  <c r="AK73" s="1"/>
  <c r="AK5"/>
  <c r="AL67"/>
  <c r="AL79" s="1"/>
  <c r="AL5"/>
  <c r="AC67"/>
  <c r="AC73" s="1"/>
  <c r="AC5"/>
  <c r="AD67"/>
  <c r="AD73" s="1"/>
  <c r="AD5"/>
  <c r="AU67"/>
  <c r="AU5"/>
  <c r="AH67"/>
  <c r="AH73" s="1"/>
  <c r="AH5"/>
  <c r="AT67"/>
  <c r="AT73" s="1"/>
  <c r="AT5"/>
  <c r="AI67"/>
  <c r="AI79" s="1"/>
  <c r="AI5"/>
  <c r="AJ67"/>
  <c r="AJ73" s="1"/>
  <c r="AJ5"/>
  <c r="AF67"/>
  <c r="AF73" s="1"/>
  <c r="AF5"/>
  <c r="AV5"/>
  <c r="AX68"/>
  <c r="AX5"/>
  <c r="AW78"/>
  <c r="AX78"/>
  <c r="AW80"/>
  <c r="AW79"/>
  <c r="AX79"/>
  <c r="AD81"/>
  <c r="AX81"/>
  <c r="AA95" i="65"/>
  <c r="AB95"/>
  <c r="AM95"/>
  <c r="AX95"/>
  <c r="AN95"/>
  <c r="AG95"/>
  <c r="AH95"/>
  <c r="AW95"/>
  <c r="AS95"/>
  <c r="AC95"/>
  <c r="AI95"/>
  <c r="AP95"/>
  <c r="AL95"/>
  <c r="AT95"/>
  <c r="AR95"/>
  <c r="AO95"/>
  <c r="AU95"/>
  <c r="AV95"/>
  <c r="AK95"/>
  <c r="AF95"/>
  <c r="AE95"/>
  <c r="AD95"/>
  <c r="AJ95"/>
  <c r="AQ95"/>
  <c r="AC76"/>
  <c r="C11" i="107"/>
  <c r="AR73" i="102"/>
  <c r="AQ81"/>
  <c r="AN67"/>
  <c r="AN79" s="1"/>
  <c r="AL68"/>
  <c r="AP73"/>
  <c r="AW77"/>
  <c r="AV68"/>
  <c r="AV80" s="1"/>
  <c r="AU73"/>
  <c r="AV67"/>
  <c r="AW91" s="1"/>
  <c r="AM73"/>
  <c r="AS73"/>
  <c r="AV66"/>
  <c r="AL77"/>
  <c r="AH92"/>
  <c r="AR92"/>
  <c r="AN92"/>
  <c r="AG93"/>
  <c r="AR81"/>
  <c r="AI93"/>
  <c r="AQ77"/>
  <c r="AF77"/>
  <c r="AC93"/>
  <c r="AD90"/>
  <c r="AP77"/>
  <c r="AT77"/>
  <c r="AE77"/>
  <c r="AT90"/>
  <c r="AD77"/>
  <c r="AC90"/>
  <c r="AQ90"/>
  <c r="AS93"/>
  <c r="AB77"/>
  <c r="AM77"/>
  <c r="AH80"/>
  <c r="AN80"/>
  <c r="AG80"/>
  <c r="AS58" i="97"/>
  <c r="AF84" i="75"/>
  <c r="AN73" i="77"/>
  <c r="AM79" i="102"/>
  <c r="AG75" i="77"/>
  <c r="AB78" i="102"/>
  <c r="AC79"/>
  <c r="AB92"/>
  <c r="AB90"/>
  <c r="AM94"/>
  <c r="AP25" i="97"/>
  <c r="AQ26"/>
  <c r="AQ58"/>
  <c r="AP58" i="101"/>
  <c r="AP57"/>
  <c r="AO57"/>
  <c r="AP52"/>
  <c r="AO32"/>
  <c r="AH52" i="97"/>
  <c r="AH26"/>
  <c r="AH33"/>
  <c r="AH55"/>
  <c r="AP55"/>
  <c r="AQ28"/>
  <c r="AQ51"/>
  <c r="AQ29"/>
  <c r="AH32"/>
  <c r="AP25" i="101"/>
  <c r="AP51"/>
  <c r="AP31"/>
  <c r="AO31"/>
  <c r="AP33"/>
  <c r="AO53"/>
  <c r="AH54" i="97"/>
  <c r="AH28"/>
  <c r="AH25"/>
  <c r="AH30"/>
  <c r="AH34"/>
  <c r="AP28"/>
  <c r="AQ27"/>
  <c r="AQ55"/>
  <c r="AP27"/>
  <c r="AP56" i="101"/>
  <c r="AO33"/>
  <c r="AO58"/>
  <c r="AP28"/>
  <c r="AO56"/>
  <c r="AO25"/>
  <c r="AP30"/>
  <c r="AH31" i="97"/>
  <c r="AH29"/>
  <c r="AH51"/>
  <c r="AP53" i="101"/>
  <c r="AP76" i="77"/>
  <c r="AC78" i="102"/>
  <c r="AR73" i="77"/>
  <c r="AN77" i="102"/>
  <c r="AT82" i="77"/>
  <c r="AT74"/>
  <c r="AO92" i="102"/>
  <c r="AS83" i="77"/>
  <c r="AP82"/>
  <c r="AN90" i="75"/>
  <c r="AT88"/>
  <c r="AU84"/>
  <c r="AO80" i="102"/>
  <c r="AK80"/>
  <c r="AN94"/>
  <c r="AL94"/>
  <c r="AG92"/>
  <c r="AM78"/>
  <c r="AQ78"/>
  <c r="AS78"/>
  <c r="AU78"/>
  <c r="AV93"/>
  <c r="AE94"/>
  <c r="AD78"/>
  <c r="AI78"/>
  <c r="AR78"/>
  <c r="AQ90" i="75"/>
  <c r="AI90"/>
  <c r="AN83" i="77"/>
  <c r="AI81"/>
  <c r="AE76"/>
  <c r="AD77"/>
  <c r="AH77"/>
  <c r="AQ119" i="66"/>
  <c r="AS120"/>
  <c r="AK119"/>
  <c r="AF80" i="77"/>
  <c r="AC78"/>
  <c r="AB88" i="75"/>
  <c r="AC81" i="77"/>
  <c r="AK79"/>
  <c r="AU82"/>
  <c r="AU89" i="75"/>
  <c r="AQ77" i="77"/>
  <c r="AH37" i="76"/>
  <c r="AT55" i="75"/>
  <c r="AG40" i="76"/>
  <c r="AR56" i="75"/>
  <c r="Z74"/>
  <c r="AR74" s="1"/>
  <c r="AS52"/>
  <c r="AE40" i="76"/>
  <c r="AT54" i="75"/>
  <c r="AI33" i="101"/>
  <c r="AD25"/>
  <c r="AD52"/>
  <c r="AD54"/>
  <c r="AP51" i="97"/>
  <c r="AP34"/>
  <c r="AP54"/>
  <c r="AI53" i="101"/>
  <c r="AJ28" i="97"/>
  <c r="AJ31"/>
  <c r="AJ51"/>
  <c r="AJ56"/>
  <c r="AI25" i="101"/>
  <c r="AV30"/>
  <c r="AV25"/>
  <c r="AV34"/>
  <c r="AV51"/>
  <c r="AI30"/>
  <c r="AI51"/>
  <c r="AI55"/>
  <c r="AA5" i="102"/>
  <c r="AO85" i="75"/>
  <c r="AF57" i="101"/>
  <c r="AM28" i="97"/>
  <c r="AF51" i="101"/>
  <c r="AB89" i="102"/>
  <c r="AW37" i="76"/>
  <c r="AR56" i="97"/>
  <c r="AR52"/>
  <c r="AR26"/>
  <c r="AM29"/>
  <c r="AM27"/>
  <c r="AM53"/>
  <c r="AM55"/>
  <c r="AB80" i="102"/>
  <c r="AS79"/>
  <c r="AM80"/>
  <c r="AQ80"/>
  <c r="AR80"/>
  <c r="AL37" i="76"/>
  <c r="AL89" i="75"/>
  <c r="AD80" i="102"/>
  <c r="AU55" i="75"/>
  <c r="AT56"/>
  <c r="AQ52"/>
  <c r="AP55"/>
  <c r="Z71"/>
  <c r="AU71" s="1"/>
  <c r="AO40" i="76"/>
  <c r="AS55" i="75"/>
  <c r="AP54"/>
  <c r="Z70"/>
  <c r="AT70" s="1"/>
  <c r="AS53"/>
  <c r="AX4" i="67"/>
  <c r="AY4" s="1"/>
  <c r="AZ4" s="1"/>
  <c r="BA4" s="1"/>
  <c r="BB4" s="1"/>
  <c r="BC4" s="1"/>
  <c r="BD4" s="1"/>
  <c r="BE4" s="1"/>
  <c r="AR55" i="75"/>
  <c r="AD28" i="101"/>
  <c r="AD30"/>
  <c r="AD51"/>
  <c r="AD58"/>
  <c r="AP52" i="97"/>
  <c r="AP57"/>
  <c r="AP32"/>
  <c r="AI56" i="101"/>
  <c r="AP53" i="97"/>
  <c r="AJ53"/>
  <c r="AJ25"/>
  <c r="AJ26"/>
  <c r="AJ34"/>
  <c r="AV32" i="101"/>
  <c r="AV27"/>
  <c r="AV55"/>
  <c r="AV58"/>
  <c r="AN31" i="97"/>
  <c r="AI52" i="101"/>
  <c r="AI31"/>
  <c r="AI57"/>
  <c r="AF28" i="97"/>
  <c r="AF54"/>
  <c r="AF53" i="101"/>
  <c r="AF55"/>
  <c r="AH25"/>
  <c r="AR34" i="97"/>
  <c r="AH51" i="101"/>
  <c r="AF26"/>
  <c r="AM52" i="97"/>
  <c r="AR57"/>
  <c r="AR27"/>
  <c r="AR31"/>
  <c r="AM26"/>
  <c r="AM33"/>
  <c r="AM51"/>
  <c r="AM57"/>
  <c r="AF34" i="101"/>
  <c r="AG79" i="102"/>
  <c r="AU80"/>
  <c r="AI80"/>
  <c r="AF80"/>
  <c r="AP78"/>
  <c r="AE37" i="76"/>
  <c r="AN89" i="102"/>
  <c r="AM89" i="75"/>
  <c r="AB74" i="77"/>
  <c r="Z31" i="76"/>
  <c r="AR31" s="1"/>
  <c r="AI82" i="77"/>
  <c r="AD37" i="76"/>
  <c r="AW39"/>
  <c r="AV31"/>
  <c r="AF37"/>
  <c r="AL79" i="77"/>
  <c r="AW40" i="76"/>
  <c r="AQ53" i="75"/>
  <c r="AQ54"/>
  <c r="AR54"/>
  <c r="AU53"/>
  <c r="AJ27" i="97"/>
  <c r="AD26" i="101"/>
  <c r="AD34"/>
  <c r="AD29"/>
  <c r="AP26" i="97"/>
  <c r="AP31"/>
  <c r="AP33"/>
  <c r="AI26" i="101"/>
  <c r="AJ33" i="97"/>
  <c r="AJ30"/>
  <c r="AJ55"/>
  <c r="AV57" i="101"/>
  <c r="AV28"/>
  <c r="AV53"/>
  <c r="AV52"/>
  <c r="AE89" i="102"/>
  <c r="AN56" i="97"/>
  <c r="AI34" i="101"/>
  <c r="AI58"/>
  <c r="AR33" i="97"/>
  <c r="AF28" i="101"/>
  <c r="AF25"/>
  <c r="AF27"/>
  <c r="AF32"/>
  <c r="AD53"/>
  <c r="AR51" i="97"/>
  <c r="AF33" i="101"/>
  <c r="AF29"/>
  <c r="AD57"/>
  <c r="AR28" i="97"/>
  <c r="AR30"/>
  <c r="AR32"/>
  <c r="AR55"/>
  <c r="AM32"/>
  <c r="AM31"/>
  <c r="AM34"/>
  <c r="AP91" i="102"/>
  <c r="AF93"/>
  <c r="Z29" i="76"/>
  <c r="AC89" i="75"/>
  <c r="AW38" i="76"/>
  <c r="AJ80" i="102"/>
  <c r="AM40" i="76"/>
  <c r="AA6"/>
  <c r="AP52" i="75"/>
  <c r="Z68"/>
  <c r="AQ56"/>
  <c r="AT120" i="66"/>
  <c r="Z32" i="76"/>
  <c r="AU32" s="1"/>
  <c r="AG56" i="101"/>
  <c r="AG50" s="1"/>
  <c r="AX4" i="100"/>
  <c r="AY4" s="1"/>
  <c r="AZ4" s="1"/>
  <c r="BA4" s="1"/>
  <c r="BB4" s="1"/>
  <c r="BC4" s="1"/>
  <c r="BD4" s="1"/>
  <c r="BE4" s="1"/>
  <c r="Z24" i="76"/>
  <c r="AP37"/>
  <c r="AX4"/>
  <c r="AY4" s="1"/>
  <c r="AZ4" s="1"/>
  <c r="BA4" s="1"/>
  <c r="BB4" s="1"/>
  <c r="BC4" s="1"/>
  <c r="BD4" s="1"/>
  <c r="BE4" s="1"/>
  <c r="AC37"/>
  <c r="AF40"/>
  <c r="AW15"/>
  <c r="AX41"/>
  <c r="AP47" i="77"/>
  <c r="Z62"/>
  <c r="AR62" s="1"/>
  <c r="AQ45"/>
  <c r="AN39" i="76"/>
  <c r="AV53" i="77"/>
  <c r="AT45"/>
  <c r="AP48"/>
  <c r="Z63"/>
  <c r="AP63" s="1"/>
  <c r="AV46"/>
  <c r="AQ51"/>
  <c r="AS48"/>
  <c r="AS63"/>
  <c r="AT46"/>
  <c r="AR52"/>
  <c r="AT51"/>
  <c r="AV45"/>
  <c r="AP45"/>
  <c r="Z60"/>
  <c r="AV60" s="1"/>
  <c r="AR48"/>
  <c r="AR63"/>
  <c r="AV50"/>
  <c r="AR51"/>
  <c r="AS47"/>
  <c r="AP53"/>
  <c r="Z68"/>
  <c r="AV68" s="1"/>
  <c r="AV51"/>
  <c r="AT52"/>
  <c r="AU51"/>
  <c r="AQ50"/>
  <c r="AV44"/>
  <c r="AS45"/>
  <c r="AV49"/>
  <c r="AU43"/>
  <c r="AU53"/>
  <c r="AQ43"/>
  <c r="AR46"/>
  <c r="AT49"/>
  <c r="AU49"/>
  <c r="AS49"/>
  <c r="AT48"/>
  <c r="AS50"/>
  <c r="AU47"/>
  <c r="AT53"/>
  <c r="AS46"/>
  <c r="AQ47"/>
  <c r="AU46"/>
  <c r="AQ46"/>
  <c r="AS44"/>
  <c r="AU52"/>
  <c r="AT44"/>
  <c r="AU45"/>
  <c r="AP51"/>
  <c r="Z66"/>
  <c r="AV66" s="1"/>
  <c r="AP43"/>
  <c r="Z58"/>
  <c r="AU58" s="1"/>
  <c r="AU50"/>
  <c r="AR44"/>
  <c r="AU44"/>
  <c r="AQ52"/>
  <c r="AS52"/>
  <c r="AT47"/>
  <c r="AT62"/>
  <c r="AU48"/>
  <c r="AU63"/>
  <c r="AQ49"/>
  <c r="AR43"/>
  <c r="AR58"/>
  <c r="AR53"/>
  <c r="AP52"/>
  <c r="Z67"/>
  <c r="AU67" s="1"/>
  <c r="AV52"/>
  <c r="AP49"/>
  <c r="Z64"/>
  <c r="AP64" s="1"/>
  <c r="AS43"/>
  <c r="AP46"/>
  <c r="Z61"/>
  <c r="AR61" s="1"/>
  <c r="AV43"/>
  <c r="AT43"/>
  <c r="AT50"/>
  <c r="AS53"/>
  <c r="AQ44"/>
  <c r="AP44"/>
  <c r="Z59"/>
  <c r="AV59" s="1"/>
  <c r="AR50"/>
  <c r="AP50"/>
  <c r="Z65"/>
  <c r="AQ65" s="1"/>
  <c r="AV48"/>
  <c r="AV63"/>
  <c r="AQ48"/>
  <c r="AR49"/>
  <c r="AR45"/>
  <c r="AR60"/>
  <c r="AQ53"/>
  <c r="AS51"/>
  <c r="AW54"/>
  <c r="AR77"/>
  <c r="AR47"/>
  <c r="AE78"/>
  <c r="AC39"/>
  <c r="AC54" s="1"/>
  <c r="AD40" i="76"/>
  <c r="AV73" i="77"/>
  <c r="AI78"/>
  <c r="AO81"/>
  <c r="AV76"/>
  <c r="AJ77"/>
  <c r="AI77"/>
  <c r="AL83"/>
  <c r="AG81"/>
  <c r="AI76"/>
  <c r="AW77"/>
  <c r="AV47"/>
  <c r="AS76"/>
  <c r="AW13" i="76"/>
  <c r="AB73" i="77"/>
  <c r="AO82"/>
  <c r="AP81"/>
  <c r="AH81"/>
  <c r="AJ78"/>
  <c r="AK77"/>
  <c r="AK47"/>
  <c r="AM39"/>
  <c r="AM54" s="1"/>
  <c r="AW81"/>
  <c r="AH78"/>
  <c r="AD75"/>
  <c r="AI74"/>
  <c r="AL82"/>
  <c r="AU81"/>
  <c r="AR82"/>
  <c r="AN75"/>
  <c r="AK83"/>
  <c r="AT76"/>
  <c r="AW75"/>
  <c r="AX84"/>
  <c r="AH76"/>
  <c r="AK74"/>
  <c r="AQ80"/>
  <c r="AW74"/>
  <c r="AS75"/>
  <c r="AF73"/>
  <c r="AW79"/>
  <c r="AF76"/>
  <c r="AW80"/>
  <c r="AO74"/>
  <c r="AM83"/>
  <c r="AD73"/>
  <c r="AW17" i="76"/>
  <c r="AL78" i="77"/>
  <c r="AM74"/>
  <c r="AC83"/>
  <c r="AQ75"/>
  <c r="AW76"/>
  <c r="AB83"/>
  <c r="AW78"/>
  <c r="AW82"/>
  <c r="AW14" i="76"/>
  <c r="AX42" i="77"/>
  <c r="AY42" s="1"/>
  <c r="AZ42" s="1"/>
  <c r="BA42" s="1"/>
  <c r="BB42" s="1"/>
  <c r="BC42" s="1"/>
  <c r="BD42" s="1"/>
  <c r="BE42" s="1"/>
  <c r="AX27"/>
  <c r="AY27" s="1"/>
  <c r="AZ27" s="1"/>
  <c r="BA27" s="1"/>
  <c r="BB27" s="1"/>
  <c r="BC27" s="1"/>
  <c r="BD27" s="1"/>
  <c r="BE27" s="1"/>
  <c r="AX4"/>
  <c r="AY4" s="1"/>
  <c r="AZ4" s="1"/>
  <c r="BA4" s="1"/>
  <c r="BB4" s="1"/>
  <c r="BC4" s="1"/>
  <c r="BD4" s="1"/>
  <c r="BE4" s="1"/>
  <c r="AX72"/>
  <c r="AY72" s="1"/>
  <c r="AZ72" s="1"/>
  <c r="BA72" s="1"/>
  <c r="BB72" s="1"/>
  <c r="BC72" s="1"/>
  <c r="BD72" s="1"/>
  <c r="BE72" s="1"/>
  <c r="AT57" i="75"/>
  <c r="AS57"/>
  <c r="AP57"/>
  <c r="Z73"/>
  <c r="AQ73" s="1"/>
  <c r="AQ57"/>
  <c r="AO76" i="77"/>
  <c r="AW16" i="76"/>
  <c r="AO86" i="75"/>
  <c r="AN54"/>
  <c r="Z50"/>
  <c r="AN50" s="1"/>
  <c r="AT85"/>
  <c r="AT53"/>
  <c r="Z58"/>
  <c r="AG58" s="1"/>
  <c r="AV86"/>
  <c r="AU54"/>
  <c r="Z51"/>
  <c r="AB51" s="1"/>
  <c r="AG87"/>
  <c r="AG55"/>
  <c r="AT84"/>
  <c r="AT52"/>
  <c r="AV84"/>
  <c r="AU52"/>
  <c r="AH85"/>
  <c r="AG53"/>
  <c r="AS85"/>
  <c r="AR53"/>
  <c r="AS89"/>
  <c r="AR57"/>
  <c r="AH90"/>
  <c r="AV89"/>
  <c r="AU57"/>
  <c r="AL88"/>
  <c r="AK56"/>
  <c r="AG86"/>
  <c r="AF54"/>
  <c r="AS88"/>
  <c r="AS56"/>
  <c r="AF86"/>
  <c r="AE54"/>
  <c r="AX82"/>
  <c r="AR45" i="74"/>
  <c r="AF89" i="75"/>
  <c r="AW41" i="74"/>
  <c r="Z26"/>
  <c r="AX26" s="1"/>
  <c r="AN50" i="101"/>
  <c r="AP50"/>
  <c r="AI31" i="97"/>
  <c r="AI34"/>
  <c r="AI28"/>
  <c r="AI32"/>
  <c r="AQ54" i="101"/>
  <c r="AQ58"/>
  <c r="AQ26"/>
  <c r="AQ33"/>
  <c r="AK30"/>
  <c r="AK51"/>
  <c r="AK31"/>
  <c r="AK25"/>
  <c r="AN52" i="97"/>
  <c r="AN27"/>
  <c r="AN32"/>
  <c r="AN28"/>
  <c r="AN53"/>
  <c r="AN33"/>
  <c r="AL28"/>
  <c r="AS55" i="101"/>
  <c r="AL32" i="97"/>
  <c r="AJ31" i="101"/>
  <c r="AS58"/>
  <c r="AM34"/>
  <c r="AM58"/>
  <c r="AM53"/>
  <c r="AL52" i="97"/>
  <c r="AI57"/>
  <c r="AQ30" i="101"/>
  <c r="AI56" i="97"/>
  <c r="AI58"/>
  <c r="AI54"/>
  <c r="AI29"/>
  <c r="AQ53" i="101"/>
  <c r="AQ28"/>
  <c r="AQ52"/>
  <c r="AQ57"/>
  <c r="AN54" i="97"/>
  <c r="AK56" i="101"/>
  <c r="AK57"/>
  <c r="AK26"/>
  <c r="AN34" i="97"/>
  <c r="AN58"/>
  <c r="AN51"/>
  <c r="AN55"/>
  <c r="AL31"/>
  <c r="AS27" i="101"/>
  <c r="AL55" i="97"/>
  <c r="AS31" i="101"/>
  <c r="AM56"/>
  <c r="AM52"/>
  <c r="AK34" i="97"/>
  <c r="AI51"/>
  <c r="AI55"/>
  <c r="AI27"/>
  <c r="AI53"/>
  <c r="AQ34" i="101"/>
  <c r="AQ51"/>
  <c r="AQ29"/>
  <c r="AN26" i="97"/>
  <c r="AK32" i="101"/>
  <c r="AK27"/>
  <c r="AK33"/>
  <c r="AK29"/>
  <c r="AN30" i="97"/>
  <c r="AN25"/>
  <c r="AL53"/>
  <c r="AL26"/>
  <c r="AM25" i="101"/>
  <c r="AS56"/>
  <c r="AL33" i="97"/>
  <c r="AM26" i="101"/>
  <c r="AM54"/>
  <c r="AL51" i="97"/>
  <c r="AH119" i="66"/>
  <c r="AT93" i="102"/>
  <c r="AR85" i="75"/>
  <c r="AF78" i="102"/>
  <c r="AF38" i="76"/>
  <c r="AQ81" i="77"/>
  <c r="AC79"/>
  <c r="AJ85" i="75"/>
  <c r="AF75" i="77"/>
  <c r="AL93" i="102"/>
  <c r="AR81" i="77"/>
  <c r="AX4" i="65"/>
  <c r="AY4" s="1"/>
  <c r="AZ4" s="1"/>
  <c r="BA4" s="1"/>
  <c r="BB4" s="1"/>
  <c r="BC4" s="1"/>
  <c r="BD4" s="1"/>
  <c r="BE4" s="1"/>
  <c r="AX112"/>
  <c r="AY112" s="1"/>
  <c r="AZ112" s="1"/>
  <c r="BA112" s="1"/>
  <c r="BB112" s="1"/>
  <c r="BC112" s="1"/>
  <c r="BD112" s="1"/>
  <c r="BE112" s="1"/>
  <c r="AT119" i="66"/>
  <c r="AD120"/>
  <c r="AG119" i="65"/>
  <c r="AL119" i="66"/>
  <c r="AN5" i="76"/>
  <c r="AK92" i="102"/>
  <c r="AV77" i="77"/>
  <c r="AQ78"/>
  <c r="AP78"/>
  <c r="AV80"/>
  <c r="AI119" i="65"/>
  <c r="AH119"/>
  <c r="AM80" i="77"/>
  <c r="AL77"/>
  <c r="AN119" i="65"/>
  <c r="AC76" i="77"/>
  <c r="AD78"/>
  <c r="AO73"/>
  <c r="AU9" i="74"/>
  <c r="AU35" i="75"/>
  <c r="AT89" i="102"/>
  <c r="AO90"/>
  <c r="AP73" i="77"/>
  <c r="AU119" i="65"/>
  <c r="AQ89" i="102"/>
  <c r="AU76" i="77"/>
  <c r="AQ8" i="74"/>
  <c r="AR44" s="1"/>
  <c r="AT87" i="75"/>
  <c r="AU74" i="77"/>
  <c r="AQ74"/>
  <c r="AD76"/>
  <c r="AR90" i="102"/>
  <c r="AU77" i="77"/>
  <c r="AH84" i="75"/>
  <c r="AA70" i="102"/>
  <c r="AR74" i="77"/>
  <c r="AD85" i="75"/>
  <c r="AE75" i="77"/>
  <c r="AC73"/>
  <c r="AS82"/>
  <c r="AM81" i="102"/>
  <c r="AB79" i="77"/>
  <c r="AR75"/>
  <c r="AG80"/>
  <c r="AE80"/>
  <c r="AQ82"/>
  <c r="AK40" i="76"/>
  <c r="AH79" i="77"/>
  <c r="AD88" i="75"/>
  <c r="AS40" i="76"/>
  <c r="AJ39" i="77"/>
  <c r="AJ54" s="1"/>
  <c r="AF89" i="102"/>
  <c r="AQ39" i="77"/>
  <c r="AR38" i="76"/>
  <c r="AM120" i="66"/>
  <c r="AI92" i="102"/>
  <c r="AB75" i="77"/>
  <c r="AE88" i="75"/>
  <c r="AI79" i="77"/>
  <c r="AI89" i="75"/>
  <c r="AV79" i="77"/>
  <c r="AK78" i="102"/>
  <c r="AR90" i="75"/>
  <c r="AM4" i="64"/>
  <c r="AX44"/>
  <c r="AY44" s="1"/>
  <c r="AZ44" s="1"/>
  <c r="BA44" s="1"/>
  <c r="BB44" s="1"/>
  <c r="BC44" s="1"/>
  <c r="BD44" s="1"/>
  <c r="BE44" s="1"/>
  <c r="AG77" i="102"/>
  <c r="AG89"/>
  <c r="AJ89"/>
  <c r="AI77"/>
  <c r="AI89"/>
  <c r="AH89"/>
  <c r="AH77"/>
  <c r="AH5" i="74"/>
  <c r="AF35" i="75"/>
  <c r="AB77" i="77"/>
  <c r="AM90" i="102"/>
  <c r="AV9" i="76"/>
  <c r="AV16" s="1"/>
  <c r="AG85" i="75"/>
  <c r="AG79" i="77"/>
  <c r="AD89" i="75"/>
  <c r="AG37" i="76"/>
  <c r="AI39" i="77"/>
  <c r="AI54" s="1"/>
  <c r="AC75"/>
  <c r="AL90" i="102"/>
  <c r="AT80" i="77"/>
  <c r="AR76"/>
  <c r="AT119" i="65"/>
  <c r="AN81" i="102"/>
  <c r="AU7" i="76"/>
  <c r="AS8" i="74"/>
  <c r="AS44" s="1"/>
  <c r="AC120" i="66"/>
  <c r="AG120"/>
  <c r="AU90" i="102"/>
  <c r="AD119" i="65"/>
  <c r="AL74" i="77"/>
  <c r="AH74"/>
  <c r="AK81"/>
  <c r="AL80"/>
  <c r="AF87" i="75"/>
  <c r="AU75" i="77"/>
  <c r="AS74"/>
  <c r="AT75"/>
  <c r="AQ40" i="76"/>
  <c r="AJ92" i="102"/>
  <c r="AP74" i="77"/>
  <c r="AL6" i="76"/>
  <c r="AO5" i="74"/>
  <c r="AU81" i="102"/>
  <c r="AS35" i="75"/>
  <c r="AI35"/>
  <c r="AI51" s="1"/>
  <c r="AM73" i="77"/>
  <c r="AL7" i="76"/>
  <c r="AF83" i="77"/>
  <c r="AL73"/>
  <c r="AO80"/>
  <c r="AJ5" i="74"/>
  <c r="AD6" i="76"/>
  <c r="AH8" i="74"/>
  <c r="AN8"/>
  <c r="AO44" s="1"/>
  <c r="AK34" i="75"/>
  <c r="AP34"/>
  <c r="AL35"/>
  <c r="AL51" s="1"/>
  <c r="AB7" i="76"/>
  <c r="AI8" i="74"/>
  <c r="AM5"/>
  <c r="AC34" i="75"/>
  <c r="AG5" i="74"/>
  <c r="AM5" i="76"/>
  <c r="AN80" i="77"/>
  <c r="AU79"/>
  <c r="AP40" i="76"/>
  <c r="AE82" i="75"/>
  <c r="AT79" i="77"/>
  <c r="AJ40" i="76"/>
  <c r="AU80" i="77"/>
  <c r="AP6" i="76"/>
  <c r="AQ76" i="77"/>
  <c r="AU119" i="66"/>
  <c r="AE81" i="77"/>
  <c r="AD83"/>
  <c r="AO93" i="102"/>
  <c r="AL34" i="75"/>
  <c r="AJ91" i="102"/>
  <c r="AT78"/>
  <c r="AP119" i="65"/>
  <c r="AR80" i="77"/>
  <c r="AJ81"/>
  <c r="AQ73"/>
  <c r="AS6" i="76"/>
  <c r="AF7"/>
  <c r="AO7"/>
  <c r="AT5" i="74"/>
  <c r="AT6" i="76"/>
  <c r="AA9" i="74"/>
  <c r="Z27" s="1"/>
  <c r="AX27" s="1"/>
  <c r="AJ7" i="76"/>
  <c r="AC88" i="75"/>
  <c r="AU5" i="74"/>
  <c r="AN40" i="76"/>
  <c r="AT81" i="77"/>
  <c r="AR35" i="75"/>
  <c r="AP5" i="74"/>
  <c r="AQ5"/>
  <c r="AI6" i="76"/>
  <c r="AJ38" s="1"/>
  <c r="AJ79" i="77"/>
  <c r="AR93" i="102"/>
  <c r="AL40" i="76"/>
  <c r="AK80" i="77"/>
  <c r="AQ93" i="102"/>
  <c r="AP120" i="66"/>
  <c r="AJ75" i="77"/>
  <c r="AT39"/>
  <c r="AV81"/>
  <c r="AJ81" i="102"/>
  <c r="AT40" i="76"/>
  <c r="AH120" i="66"/>
  <c r="AI120"/>
  <c r="AF81" i="102"/>
  <c r="AS81"/>
  <c r="AG6" i="76"/>
  <c r="AG38" s="1"/>
  <c r="AH7"/>
  <c r="AN5" i="74"/>
  <c r="AF9"/>
  <c r="AG73" i="77"/>
  <c r="AR5" i="76"/>
  <c r="AR9" s="1"/>
  <c r="AK39" i="77"/>
  <c r="AK54" s="1"/>
  <c r="AU5" i="76"/>
  <c r="AT5"/>
  <c r="AJ8" i="74"/>
  <c r="AQ35" i="75"/>
  <c r="AD8" i="74"/>
  <c r="AE44" s="1"/>
  <c r="AA7" i="76"/>
  <c r="AJ34" i="75"/>
  <c r="AQ5" i="76"/>
  <c r="AC6"/>
  <c r="AD80" i="77"/>
  <c r="AU6" i="76"/>
  <c r="AB119" i="65"/>
  <c r="AJ5" i="76"/>
  <c r="AK37" s="1"/>
  <c r="AF5" i="74"/>
  <c r="AC74" i="77"/>
  <c r="AO34" i="75"/>
  <c r="AR34"/>
  <c r="AF34"/>
  <c r="AB9" i="74"/>
  <c r="AR79" i="77"/>
  <c r="AN84" i="75"/>
  <c r="AC84"/>
  <c r="AJ88"/>
  <c r="AO75" i="77"/>
  <c r="AC80"/>
  <c r="AF85" i="75"/>
  <c r="AJ77" i="102"/>
  <c r="AD79" i="77"/>
  <c r="AC35" i="75"/>
  <c r="AD83" s="1"/>
  <c r="AC9" i="74"/>
  <c r="AF78" i="77"/>
  <c r="AG78"/>
  <c r="AC77"/>
  <c r="AW73"/>
  <c r="AU93" i="102"/>
  <c r="AT81"/>
  <c r="AI75" i="77"/>
  <c r="AW119" i="65"/>
  <c r="AV119"/>
  <c r="AU73" i="77"/>
  <c r="AR91" i="102"/>
  <c r="AW83" i="77"/>
  <c r="AV83"/>
  <c r="AG82"/>
  <c r="AF82"/>
  <c r="AF81"/>
  <c r="AM34" i="75"/>
  <c r="AM8" i="74"/>
  <c r="AR40" i="76"/>
  <c r="AL86" i="75"/>
  <c r="AV87"/>
  <c r="AU87"/>
  <c r="AE79" i="102"/>
  <c r="AE73" i="77"/>
  <c r="AJ82"/>
  <c r="AK82"/>
  <c r="AP80"/>
  <c r="AD82"/>
  <c r="AT83"/>
  <c r="AR119" i="65"/>
  <c r="AB39" i="77"/>
  <c r="AB54" s="1"/>
  <c r="AP79"/>
  <c r="AQ79"/>
  <c r="AF77"/>
  <c r="AE77"/>
  <c r="AH80"/>
  <c r="AL75"/>
  <c r="AS34" i="75"/>
  <c r="AL8" i="74"/>
  <c r="AL44" s="1"/>
  <c r="AI5" i="76"/>
  <c r="AI83" i="77"/>
  <c r="AJ83"/>
  <c r="AO87" i="75"/>
  <c r="AN87"/>
  <c r="AS80" i="77"/>
  <c r="AT92" i="102"/>
  <c r="AN89" i="75"/>
  <c r="AK76" i="77"/>
  <c r="AN77"/>
  <c r="AD93" i="102"/>
  <c r="AW82" i="75"/>
  <c r="AM77" i="77"/>
  <c r="AD74"/>
  <c r="AR78"/>
  <c r="AI88" i="75"/>
  <c r="AC82" i="77"/>
  <c r="AQ57" i="97"/>
  <c r="AQ25"/>
  <c r="AQ30"/>
  <c r="AQ33"/>
  <c r="AQ52"/>
  <c r="AQ53"/>
  <c r="AQ56"/>
  <c r="AQ32"/>
  <c r="AP56"/>
  <c r="AN32" i="101"/>
  <c r="AG52" i="97"/>
  <c r="AG50" s="1"/>
  <c r="AF58" i="101"/>
  <c r="AE27" i="97"/>
  <c r="AC58" i="101"/>
  <c r="AC50" s="1"/>
  <c r="AS33" i="97"/>
  <c r="AS56"/>
  <c r="AS53"/>
  <c r="AS32"/>
  <c r="AS25"/>
  <c r="AL30"/>
  <c r="AG26" i="101"/>
  <c r="AG27"/>
  <c r="AG25" i="97"/>
  <c r="AG24" s="1"/>
  <c r="AC56"/>
  <c r="AM78" i="77"/>
  <c r="AH88" i="75"/>
  <c r="AD39" i="77"/>
  <c r="AD54" s="1"/>
  <c r="AR88" i="75"/>
  <c r="AL90"/>
  <c r="AO54" i="101"/>
  <c r="AR120" i="66"/>
  <c r="AJ119" i="65"/>
  <c r="AB76" i="77"/>
  <c r="AJ74"/>
  <c r="AC40" i="76"/>
  <c r="AB85" i="75"/>
  <c r="AE74" i="77"/>
  <c r="AA5" i="76"/>
  <c r="AK38"/>
  <c r="AN39" i="77"/>
  <c r="AN54" s="1"/>
  <c r="AN74"/>
  <c r="AP83"/>
  <c r="AP39"/>
  <c r="AQ83"/>
  <c r="AM6" i="76"/>
  <c r="AC91" i="102"/>
  <c r="AO79" i="77"/>
  <c r="AB78"/>
  <c r="AS39"/>
  <c r="AS73"/>
  <c r="AT73"/>
  <c r="AE39" i="76"/>
  <c r="AE9"/>
  <c r="AE15" s="1"/>
  <c r="AK7"/>
  <c r="AV89" i="102"/>
  <c r="AE39" i="77"/>
  <c r="AE54" s="1"/>
  <c r="AH40" i="76"/>
  <c r="AI40"/>
  <c r="AK9" i="74"/>
  <c r="AK35" i="75"/>
  <c r="AK51" s="1"/>
  <c r="AQ7" i="76"/>
  <c r="AW119" i="66"/>
  <c r="AL89" i="102"/>
  <c r="AJ119" i="66"/>
  <c r="AI119"/>
  <c r="AL81" i="77"/>
  <c r="AM81"/>
  <c r="AP77"/>
  <c r="AO77"/>
  <c r="AJ90" i="102"/>
  <c r="AJ78"/>
  <c r="AK90"/>
  <c r="AN78" i="77"/>
  <c r="AO78"/>
  <c r="AV14" i="76"/>
  <c r="AN79" i="77"/>
  <c r="AG88" i="75"/>
  <c r="AE83" i="77"/>
  <c r="AO39"/>
  <c r="AO54" s="1"/>
  <c r="AL39"/>
  <c r="AL54" s="1"/>
  <c r="AQ118" i="65"/>
  <c r="AM89" i="102"/>
  <c r="AO9" i="74"/>
  <c r="AO35" i="75"/>
  <c r="AO51" s="1"/>
  <c r="AT78" i="77"/>
  <c r="AS78"/>
  <c r="AP84" i="75"/>
  <c r="AQ84"/>
  <c r="AH73" i="77"/>
  <c r="AH39"/>
  <c r="AH54" s="1"/>
  <c r="AS7" i="76"/>
  <c r="AV39" i="77"/>
  <c r="AW84" s="1"/>
  <c r="AF74"/>
  <c r="AG74"/>
  <c r="AF39"/>
  <c r="AF54" s="1"/>
  <c r="AR39"/>
  <c r="AG8" i="74"/>
  <c r="AG34" i="75"/>
  <c r="AK93" i="102"/>
  <c r="AJ93"/>
  <c r="AH82" i="77"/>
  <c r="AM76"/>
  <c r="AL76"/>
  <c r="AL119" i="65"/>
  <c r="AK119"/>
  <c r="AC7" i="76"/>
  <c r="AB40"/>
  <c r="AC119" i="66"/>
  <c r="AM75" i="77"/>
  <c r="AI73"/>
  <c r="AN82"/>
  <c r="AH83"/>
  <c r="AG83"/>
  <c r="AW81" i="102"/>
  <c r="AC81"/>
  <c r="AB81"/>
  <c r="AV81"/>
  <c r="AI81"/>
  <c r="AP81"/>
  <c r="AH81"/>
  <c r="AB93"/>
  <c r="AO81"/>
  <c r="AK81"/>
  <c r="AG81"/>
  <c r="AE93"/>
  <c r="AE81"/>
  <c r="AU40" i="76"/>
  <c r="AV40"/>
  <c r="AR83" i="77"/>
  <c r="AK85" i="75"/>
  <c r="AR86"/>
  <c r="AS77" i="77"/>
  <c r="AT77"/>
  <c r="AU39"/>
  <c r="AG39"/>
  <c r="AG54" s="1"/>
  <c r="AM82"/>
  <c r="AB34" i="75"/>
  <c r="AB8" i="74"/>
  <c r="AB44" s="1"/>
  <c r="AH75" i="77"/>
  <c r="AE84" i="75"/>
  <c r="AN76" i="77"/>
  <c r="AG84" i="75"/>
  <c r="AO55" i="101"/>
  <c r="AE119" i="66"/>
  <c r="AO119"/>
  <c r="AB120"/>
  <c r="AK75" i="77"/>
  <c r="AK78"/>
  <c r="AV78"/>
  <c r="AS81"/>
  <c r="AS90" i="75"/>
  <c r="AS28" i="97"/>
  <c r="AT24" i="101"/>
  <c r="AV39" i="76"/>
  <c r="AU39"/>
  <c r="AN119" i="66"/>
  <c r="AM119"/>
  <c r="AK41" i="74"/>
  <c r="AO78" i="102"/>
  <c r="AP90"/>
  <c r="AS91"/>
  <c r="AG90"/>
  <c r="AG78"/>
  <c r="AE90"/>
  <c r="AE78"/>
  <c r="AF120" i="66"/>
  <c r="AE120"/>
  <c r="AE80" i="102"/>
  <c r="AE92"/>
  <c r="AF92"/>
  <c r="AD79"/>
  <c r="AF90"/>
  <c r="AN93"/>
  <c r="AM86" i="75"/>
  <c r="AV25" i="97"/>
  <c r="AV24" s="1"/>
  <c r="AO28" i="101"/>
  <c r="AO27"/>
  <c r="AO52"/>
  <c r="AS27" i="97"/>
  <c r="AH90" i="102"/>
  <c r="AH78"/>
  <c r="AI90"/>
  <c r="AU89"/>
  <c r="AU77"/>
  <c r="AU120" i="66"/>
  <c r="AV119"/>
  <c r="AB38" i="76"/>
  <c r="AN120" i="66"/>
  <c r="AG76" i="77"/>
  <c r="AH93" i="102"/>
  <c r="AS80"/>
  <c r="AS92"/>
  <c r="AR119" i="66"/>
  <c r="AS119"/>
  <c r="AF119"/>
  <c r="AG119"/>
  <c r="AC80" i="102"/>
  <c r="AC92"/>
  <c r="AR118" i="65"/>
  <c r="AB83" i="75"/>
  <c r="AF79" i="77"/>
  <c r="AD92" i="102"/>
  <c r="AQ120" i="66"/>
  <c r="AM9" i="76"/>
  <c r="AV13"/>
  <c r="AD56" i="101"/>
  <c r="AS34" i="97"/>
  <c r="AS55"/>
  <c r="AC52"/>
  <c r="AF31" i="101"/>
  <c r="AO120" i="66"/>
  <c r="AL120"/>
  <c r="AL78" i="102"/>
  <c r="AO34" i="101"/>
  <c r="AN25"/>
  <c r="AC31" i="97"/>
  <c r="AC24" s="1"/>
  <c r="AS26"/>
  <c r="AP29" i="101"/>
  <c r="AE28" i="97"/>
  <c r="AN91" i="102"/>
  <c r="AS90"/>
  <c r="AJ79"/>
  <c r="AK89" i="75"/>
  <c r="AE79" i="77"/>
  <c r="AM87" i="75"/>
  <c r="AD119" i="66"/>
  <c r="AD90" i="75"/>
  <c r="AB90"/>
  <c r="AK90"/>
  <c r="AW44" i="74"/>
  <c r="AL81" i="102"/>
  <c r="AB89" i="75"/>
  <c r="AK84"/>
  <c r="AM90"/>
  <c r="AT90"/>
  <c r="AM27" i="101"/>
  <c r="AM33"/>
  <c r="AM29"/>
  <c r="AM28"/>
  <c r="AM55"/>
  <c r="AS57"/>
  <c r="AS26"/>
  <c r="AS34"/>
  <c r="AS51"/>
  <c r="AS32"/>
  <c r="AS52"/>
  <c r="AS30"/>
  <c r="AM31"/>
  <c r="AJ29"/>
  <c r="AJ27"/>
  <c r="AJ58"/>
  <c r="AJ26"/>
  <c r="AJ25"/>
  <c r="AJ34"/>
  <c r="AJ28"/>
  <c r="AJ30"/>
  <c r="AJ55"/>
  <c r="AJ56"/>
  <c r="AJ57"/>
  <c r="AJ52"/>
  <c r="AJ53"/>
  <c r="AJ33"/>
  <c r="AJ54"/>
  <c r="AJ51"/>
  <c r="AH28"/>
  <c r="AH33"/>
  <c r="AH56"/>
  <c r="AH27"/>
  <c r="AH31"/>
  <c r="AH30"/>
  <c r="AH26"/>
  <c r="AH58"/>
  <c r="AH52"/>
  <c r="AH55"/>
  <c r="AH53"/>
  <c r="AH54"/>
  <c r="AH57"/>
  <c r="AH29"/>
  <c r="AS53"/>
  <c r="AR51"/>
  <c r="AR27"/>
  <c r="AR29"/>
  <c r="AR33"/>
  <c r="AR55"/>
  <c r="AR25"/>
  <c r="AR53"/>
  <c r="AR30"/>
  <c r="AR32"/>
  <c r="AR31"/>
  <c r="AR54"/>
  <c r="AR26"/>
  <c r="AR56"/>
  <c r="AR57"/>
  <c r="AR28"/>
  <c r="AR58"/>
  <c r="AR52"/>
  <c r="AR34"/>
  <c r="AE31"/>
  <c r="AE51"/>
  <c r="AE27"/>
  <c r="AE33"/>
  <c r="AE32"/>
  <c r="AE53"/>
  <c r="AE26"/>
  <c r="AE58"/>
  <c r="AE30"/>
  <c r="AE55"/>
  <c r="AE54"/>
  <c r="AE57"/>
  <c r="AE28"/>
  <c r="AE56"/>
  <c r="AE52"/>
  <c r="AE34"/>
  <c r="AB29"/>
  <c r="AB30"/>
  <c r="AB57"/>
  <c r="AB56"/>
  <c r="AB34"/>
  <c r="AB25"/>
  <c r="AB28"/>
  <c r="AB52"/>
  <c r="AB58"/>
  <c r="AB27"/>
  <c r="AB26"/>
  <c r="AB54"/>
  <c r="AB33"/>
  <c r="AB55"/>
  <c r="AB51"/>
  <c r="AB53"/>
  <c r="AL52"/>
  <c r="AL53"/>
  <c r="AL30"/>
  <c r="AL56"/>
  <c r="AL29"/>
  <c r="AL33"/>
  <c r="AL57"/>
  <c r="AL26"/>
  <c r="AL27"/>
  <c r="AL31"/>
  <c r="AL58"/>
  <c r="AL34"/>
  <c r="AL54"/>
  <c r="AL25"/>
  <c r="AL32"/>
  <c r="AL51"/>
  <c r="AA58"/>
  <c r="AA57"/>
  <c r="AA54"/>
  <c r="AA56"/>
  <c r="AA26"/>
  <c r="AA30"/>
  <c r="AA55"/>
  <c r="AA28"/>
  <c r="AA29"/>
  <c r="AA53"/>
  <c r="AA27"/>
  <c r="AA51"/>
  <c r="AA31"/>
  <c r="AA34"/>
  <c r="AA32"/>
  <c r="AA52"/>
  <c r="AA33"/>
  <c r="AS29"/>
  <c r="AU10"/>
  <c r="AU29" s="1"/>
  <c r="AO29"/>
  <c r="AG32"/>
  <c r="AG33"/>
  <c r="AG31"/>
  <c r="AG25"/>
  <c r="AB34" i="97"/>
  <c r="AB55"/>
  <c r="AB52"/>
  <c r="AB51"/>
  <c r="AB25"/>
  <c r="AB29"/>
  <c r="AB57"/>
  <c r="AB31"/>
  <c r="AB58"/>
  <c r="AB54"/>
  <c r="AB26"/>
  <c r="AB27"/>
  <c r="AB33"/>
  <c r="AB56"/>
  <c r="AB30"/>
  <c r="AB53"/>
  <c r="AU53"/>
  <c r="AU31"/>
  <c r="AU55"/>
  <c r="AU52"/>
  <c r="AU33"/>
  <c r="AU54"/>
  <c r="AU30"/>
  <c r="AU25"/>
  <c r="AU32"/>
  <c r="AU57"/>
  <c r="AU34"/>
  <c r="AU26"/>
  <c r="AU58"/>
  <c r="AU28"/>
  <c r="AU29"/>
  <c r="AU51"/>
  <c r="AT34"/>
  <c r="AT56"/>
  <c r="AT26"/>
  <c r="AT52"/>
  <c r="AT54"/>
  <c r="AT33"/>
  <c r="AT32"/>
  <c r="AT29"/>
  <c r="AT28"/>
  <c r="AT58"/>
  <c r="AT30"/>
  <c r="AT27"/>
  <c r="AT57"/>
  <c r="AT25"/>
  <c r="AT53"/>
  <c r="AT55"/>
  <c r="AT31"/>
  <c r="AD57"/>
  <c r="AD55"/>
  <c r="AD58"/>
  <c r="AD33"/>
  <c r="AD34"/>
  <c r="AD27"/>
  <c r="AD25"/>
  <c r="AD26"/>
  <c r="AD31"/>
  <c r="AD51"/>
  <c r="AD52"/>
  <c r="AD56"/>
  <c r="AD32"/>
  <c r="AD53"/>
  <c r="AD29"/>
  <c r="AD30"/>
  <c r="AD54"/>
  <c r="AD28"/>
  <c r="AB28"/>
  <c r="AA31"/>
  <c r="AA32"/>
  <c r="AA52"/>
  <c r="AA33"/>
  <c r="AA26"/>
  <c r="AA55"/>
  <c r="AA56"/>
  <c r="AA57"/>
  <c r="AA53"/>
  <c r="AA28"/>
  <c r="AA25"/>
  <c r="AA54"/>
  <c r="AA51"/>
  <c r="AA30"/>
  <c r="AA58"/>
  <c r="AA29"/>
  <c r="AA27"/>
  <c r="AK58"/>
  <c r="AK29"/>
  <c r="AK56"/>
  <c r="AK33"/>
  <c r="AK52"/>
  <c r="AK31"/>
  <c r="AK57"/>
  <c r="AK30"/>
  <c r="AK51"/>
  <c r="AK53"/>
  <c r="AK28"/>
  <c r="AK54"/>
  <c r="AK27"/>
  <c r="AK25"/>
  <c r="AK55"/>
  <c r="AK26"/>
  <c r="AF27"/>
  <c r="AF29"/>
  <c r="AF31"/>
  <c r="AF25"/>
  <c r="AF58"/>
  <c r="AF53"/>
  <c r="AF52"/>
  <c r="AF34"/>
  <c r="AF57"/>
  <c r="AF33"/>
  <c r="AF56"/>
  <c r="AF26"/>
  <c r="AF32"/>
  <c r="AF30"/>
  <c r="AF55"/>
  <c r="AA34"/>
  <c r="AU27"/>
  <c r="AJ52"/>
  <c r="AV53"/>
  <c r="AV50" s="1"/>
  <c r="AL25"/>
  <c r="AE25"/>
  <c r="AE53"/>
  <c r="AE54"/>
  <c r="AC55"/>
  <c r="AL58"/>
  <c r="AL56"/>
  <c r="AL57"/>
  <c r="AE32"/>
  <c r="AE52"/>
  <c r="AN86" i="75"/>
  <c r="AD45" i="74"/>
  <c r="AL45"/>
  <c r="AF41"/>
  <c r="AP35" i="75"/>
  <c r="AP9" i="74"/>
  <c r="AU85" i="75"/>
  <c r="AF82"/>
  <c r="AE86"/>
  <c r="AF44" i="74"/>
  <c r="AI85" i="75"/>
  <c r="AS9" i="74"/>
  <c r="AJ90" i="75"/>
  <c r="AJ89"/>
  <c r="AD84"/>
  <c r="AP86"/>
  <c r="AP8" i="74"/>
  <c r="AK86" i="75"/>
  <c r="AC8" i="74"/>
  <c r="AP37" i="75"/>
  <c r="AH34"/>
  <c r="AV90"/>
  <c r="AU90"/>
  <c r="AT35"/>
  <c r="AT9" i="74"/>
  <c r="AP90" i="75"/>
  <c r="AL36"/>
  <c r="AL52" s="1"/>
  <c r="AO84"/>
  <c r="AB38"/>
  <c r="AQ86"/>
  <c r="AS38"/>
  <c r="AO41"/>
  <c r="AO57" s="1"/>
  <c r="AB39"/>
  <c r="AB55" s="1"/>
  <c r="AH39"/>
  <c r="AH55" s="1"/>
  <c r="AH89"/>
  <c r="AG89"/>
  <c r="AQ89"/>
  <c r="AT89"/>
  <c r="AK88"/>
  <c r="AQ39"/>
  <c r="AC39"/>
  <c r="AC55" s="1"/>
  <c r="AU40"/>
  <c r="AE85"/>
  <c r="AI38"/>
  <c r="AI54" s="1"/>
  <c r="AA17"/>
  <c r="AP40"/>
  <c r="AI36"/>
  <c r="AI52" s="1"/>
  <c r="AI39"/>
  <c r="AI55" s="1"/>
  <c r="AF90"/>
  <c r="AE90"/>
  <c r="AM35"/>
  <c r="AM51" s="1"/>
  <c r="AM9" i="74"/>
  <c r="AV85" i="75"/>
  <c r="AN35"/>
  <c r="AN9" i="74"/>
  <c r="AD86" i="75"/>
  <c r="AF88"/>
  <c r="AR89"/>
  <c r="AU34"/>
  <c r="AU8" i="74"/>
  <c r="AJ9"/>
  <c r="AJ35" i="75"/>
  <c r="AJ51" s="1"/>
  <c r="AT34"/>
  <c r="AT8" i="74"/>
  <c r="AC85" i="75"/>
  <c r="AO90"/>
  <c r="AR36"/>
  <c r="AB84"/>
  <c r="AM85"/>
  <c r="AN85"/>
  <c r="AV4"/>
  <c r="AW4" s="1"/>
  <c r="AK87"/>
  <c r="AL87"/>
  <c r="AH86"/>
  <c r="AM82"/>
  <c r="AL85"/>
  <c r="AN41" i="74" l="1"/>
  <c r="AL9" i="76"/>
  <c r="AT50" i="101"/>
  <c r="AN44" i="74"/>
  <c r="AP50" i="97"/>
  <c r="AO84" i="77"/>
  <c r="AS66"/>
  <c r="AH79" i="102"/>
  <c r="AC44" i="74"/>
  <c r="AR64" i="77"/>
  <c r="AT74" i="75"/>
  <c r="AP41" i="74"/>
  <c r="AU91" i="102"/>
  <c r="AO58" i="75"/>
  <c r="AQ63" i="77"/>
  <c r="AS74" i="75"/>
  <c r="AK91" i="102"/>
  <c r="AI73"/>
  <c r="AI9" i="76"/>
  <c r="AG41" i="74"/>
  <c r="AU79" i="102"/>
  <c r="AU74" i="75"/>
  <c r="AK79" i="102"/>
  <c r="AT79"/>
  <c r="AT91"/>
  <c r="AS71" i="75"/>
  <c r="AG91" i="102"/>
  <c r="AM91"/>
  <c r="AH53"/>
  <c r="AH54"/>
  <c r="AN53"/>
  <c r="AN54"/>
  <c r="AF53"/>
  <c r="AF54"/>
  <c r="AI54"/>
  <c r="AI53"/>
  <c r="AD53"/>
  <c r="AD54"/>
  <c r="AL53"/>
  <c r="AL54"/>
  <c r="AE54"/>
  <c r="AE53"/>
  <c r="AO53"/>
  <c r="AO54"/>
  <c r="AG53"/>
  <c r="AG54"/>
  <c r="AM54"/>
  <c r="AM53"/>
  <c r="AX54"/>
  <c r="AX53"/>
  <c r="AL91"/>
  <c r="AI91"/>
  <c r="AF79"/>
  <c r="AG73"/>
  <c r="AJ54"/>
  <c r="AJ53"/>
  <c r="AT53"/>
  <c r="AT54"/>
  <c r="AU54"/>
  <c r="AU53"/>
  <c r="AC53"/>
  <c r="AC54"/>
  <c r="AK53"/>
  <c r="AK54"/>
  <c r="AP54"/>
  <c r="AP53"/>
  <c r="AS53"/>
  <c r="AS54"/>
  <c r="AQ54"/>
  <c r="AQ53"/>
  <c r="AR54"/>
  <c r="AR53"/>
  <c r="AB54"/>
  <c r="AB53"/>
  <c r="AD91"/>
  <c r="AO79"/>
  <c r="AV54"/>
  <c r="AV53"/>
  <c r="AH91"/>
  <c r="AM38" i="76"/>
  <c r="AV24" i="101"/>
  <c r="AM50" i="97"/>
  <c r="AM24"/>
  <c r="AP71" i="75"/>
  <c r="AO50" i="97"/>
  <c r="AO24"/>
  <c r="AR24"/>
  <c r="AR50"/>
  <c r="AI24" i="101"/>
  <c r="AI50" i="97"/>
  <c r="AO91" i="102"/>
  <c r="AN73"/>
  <c r="AL73"/>
  <c r="AX73"/>
  <c r="AX97" s="1"/>
  <c r="AX92"/>
  <c r="AX80"/>
  <c r="AO83" i="75"/>
  <c r="AH44" i="74"/>
  <c r="AS82" i="75"/>
  <c r="AP58"/>
  <c r="AR71"/>
  <c r="AV73" i="102"/>
  <c r="AU82"/>
  <c r="AX82"/>
  <c r="AD76" i="65"/>
  <c r="AM92" i="102"/>
  <c r="AV90"/>
  <c r="AV92"/>
  <c r="AV91"/>
  <c r="AW90"/>
  <c r="AW92"/>
  <c r="AL80"/>
  <c r="AV78"/>
  <c r="AL92"/>
  <c r="AV79"/>
  <c r="AE91"/>
  <c r="AF91"/>
  <c r="AB79"/>
  <c r="AS77"/>
  <c r="AL82"/>
  <c r="AB94"/>
  <c r="AN82"/>
  <c r="AW82"/>
  <c r="AG82"/>
  <c r="AP82"/>
  <c r="AE82"/>
  <c r="AI44" i="74"/>
  <c r="AH82" i="102"/>
  <c r="AP94"/>
  <c r="AK82"/>
  <c r="AM82"/>
  <c r="AB91"/>
  <c r="AI82"/>
  <c r="AC82"/>
  <c r="AR82"/>
  <c r="AU62" i="77"/>
  <c r="AI24" i="97"/>
  <c r="AJ24"/>
  <c r="AF24" i="101"/>
  <c r="AV50"/>
  <c r="AD24"/>
  <c r="AI50"/>
  <c r="AP24" i="97"/>
  <c r="AH50"/>
  <c r="AQ68" i="77"/>
  <c r="AS68"/>
  <c r="AG44" i="74"/>
  <c r="AJ50" i="97"/>
  <c r="AM50" i="101"/>
  <c r="AN24"/>
  <c r="AD50"/>
  <c r="AO50"/>
  <c r="AF50"/>
  <c r="AP24"/>
  <c r="AS50" i="97"/>
  <c r="AH24"/>
  <c r="AL24"/>
  <c r="AD50" i="75"/>
  <c r="AE50"/>
  <c r="AU70"/>
  <c r="AT63" i="77"/>
  <c r="AR70" i="75"/>
  <c r="AB58"/>
  <c r="AM58"/>
  <c r="AT58"/>
  <c r="AL58"/>
  <c r="AR58"/>
  <c r="AR68" i="77"/>
  <c r="AP31" i="76"/>
  <c r="AE58" i="75"/>
  <c r="AN58"/>
  <c r="AJ58"/>
  <c r="AI58"/>
  <c r="AT68" i="77"/>
  <c r="AU68"/>
  <c r="AS62"/>
  <c r="AQ58" i="75"/>
  <c r="AU60" i="77"/>
  <c r="AV62"/>
  <c r="AQ62"/>
  <c r="AT31" i="76"/>
  <c r="AQ74" i="75"/>
  <c r="AD94" i="102"/>
  <c r="AD82"/>
  <c r="AD38" i="76"/>
  <c r="AU37"/>
  <c r="AM118" i="66"/>
  <c r="AJ37" i="76"/>
  <c r="AK84" i="77"/>
  <c r="AF50" i="75"/>
  <c r="AV58" i="77"/>
  <c r="AS58"/>
  <c r="AP70" i="75"/>
  <c r="AB50"/>
  <c r="AM44" i="74"/>
  <c r="AJ84" i="77"/>
  <c r="AL50" i="75"/>
  <c r="AI50"/>
  <c r="AR65" i="77"/>
  <c r="AQ59"/>
  <c r="AT32" i="76"/>
  <c r="AQ70" i="75"/>
  <c r="AJ44" i="74"/>
  <c r="AK50" i="75"/>
  <c r="AQ50"/>
  <c r="AG51"/>
  <c r="AT58" i="77"/>
  <c r="AP32" i="76"/>
  <c r="AQ55" i="75"/>
  <c r="AQ71"/>
  <c r="AT51"/>
  <c r="AP53"/>
  <c r="Z69"/>
  <c r="AP51"/>
  <c r="Z67"/>
  <c r="AP67" s="1"/>
  <c r="AN38" i="76"/>
  <c r="AR17"/>
  <c r="AS51" i="75"/>
  <c r="AD58"/>
  <c r="AF58"/>
  <c r="AS67" i="77"/>
  <c r="AA24" i="76"/>
  <c r="AX24"/>
  <c r="AW24"/>
  <c r="AX68" i="75"/>
  <c r="BC68"/>
  <c r="BE68"/>
  <c r="BD68"/>
  <c r="BA68"/>
  <c r="AY68"/>
  <c r="BB68"/>
  <c r="AZ68"/>
  <c r="AV68"/>
  <c r="AW68"/>
  <c r="AZ29" i="76"/>
  <c r="AY29"/>
  <c r="AX29"/>
  <c r="AW29"/>
  <c r="AR32"/>
  <c r="AS32"/>
  <c r="AB24"/>
  <c r="AQ68" i="75"/>
  <c r="AQ32" i="76"/>
  <c r="AM24"/>
  <c r="AN24"/>
  <c r="AF24"/>
  <c r="AS54" i="75"/>
  <c r="AS70"/>
  <c r="AM14" i="76"/>
  <c r="AI15"/>
  <c r="AS39"/>
  <c r="AS31"/>
  <c r="AQ51" i="75"/>
  <c r="AT29" i="76"/>
  <c r="AS37"/>
  <c r="AR29"/>
  <c r="AM37"/>
  <c r="AP50" i="75"/>
  <c r="Z66"/>
  <c r="AR66" s="1"/>
  <c r="AU31" i="76"/>
  <c r="AN9"/>
  <c r="AN16" s="1"/>
  <c r="AT65" i="77"/>
  <c r="AP67"/>
  <c r="AY32" i="76"/>
  <c r="AZ32"/>
  <c r="AX32"/>
  <c r="AW32"/>
  <c r="AT24"/>
  <c r="AP68" i="75"/>
  <c r="AI24" i="76"/>
  <c r="AR24"/>
  <c r="AK24"/>
  <c r="AS29"/>
  <c r="AS24"/>
  <c r="AO24"/>
  <c r="AR52" i="75"/>
  <c r="AR68"/>
  <c r="AP56"/>
  <c r="Z72"/>
  <c r="AU72" s="1"/>
  <c r="AU56"/>
  <c r="AQ31" i="76"/>
  <c r="AL14"/>
  <c r="AK9"/>
  <c r="AJ9"/>
  <c r="AR51" i="75"/>
  <c r="AA51"/>
  <c r="AV50"/>
  <c r="AA58"/>
  <c r="AA50"/>
  <c r="AP65" i="77"/>
  <c r="AV67"/>
  <c r="AP68"/>
  <c r="AC24" i="76"/>
  <c r="AP24"/>
  <c r="AH24"/>
  <c r="AV32"/>
  <c r="AY31"/>
  <c r="AZ31"/>
  <c r="AX31"/>
  <c r="AW31"/>
  <c r="AX70" i="75"/>
  <c r="AZ70"/>
  <c r="BA70"/>
  <c r="BD70"/>
  <c r="BE70"/>
  <c r="BB70"/>
  <c r="AY70"/>
  <c r="BC70"/>
  <c r="AV70"/>
  <c r="AW70"/>
  <c r="AG24" i="76"/>
  <c r="AX71" i="75"/>
  <c r="AZ71"/>
  <c r="BE71"/>
  <c r="AY71"/>
  <c r="BC71"/>
  <c r="BB71"/>
  <c r="BD71"/>
  <c r="BA71"/>
  <c r="AW71"/>
  <c r="AV71"/>
  <c r="AD24" i="76"/>
  <c r="AS68" i="75"/>
  <c r="AX74"/>
  <c r="AW74"/>
  <c r="AV74"/>
  <c r="AT71"/>
  <c r="AY4"/>
  <c r="AZ4" s="1"/>
  <c r="BA4" s="1"/>
  <c r="BB4" s="1"/>
  <c r="BC4" s="1"/>
  <c r="BD4" s="1"/>
  <c r="BE4" s="1"/>
  <c r="AX4"/>
  <c r="AT50"/>
  <c r="AT66"/>
  <c r="AI37" i="76"/>
  <c r="AS50" i="75"/>
  <c r="AR37" i="76"/>
  <c r="AQ29"/>
  <c r="AU29"/>
  <c r="AI38"/>
  <c r="AG39"/>
  <c r="Z30"/>
  <c r="AU30" s="1"/>
  <c r="AL38"/>
  <c r="AQ24" i="101"/>
  <c r="AU59" i="77"/>
  <c r="AS60"/>
  <c r="AP60"/>
  <c r="AU68" i="75"/>
  <c r="Z22" i="76"/>
  <c r="AG22" s="1"/>
  <c r="AP29"/>
  <c r="AV24"/>
  <c r="AE24"/>
  <c r="AJ24"/>
  <c r="AL24"/>
  <c r="AQ24"/>
  <c r="AV29"/>
  <c r="AU24"/>
  <c r="AP74" i="75"/>
  <c r="AT68"/>
  <c r="AK24" i="101"/>
  <c r="Z21" i="76"/>
  <c r="AJ21" s="1"/>
  <c r="AB39"/>
  <c r="Z23"/>
  <c r="AU23" s="1"/>
  <c r="AT38"/>
  <c r="AI14"/>
  <c r="AI16"/>
  <c r="AF39"/>
  <c r="AN14"/>
  <c r="AO37"/>
  <c r="AU54" i="77"/>
  <c r="AV54"/>
  <c r="AT54"/>
  <c r="AQ54"/>
  <c r="AP59"/>
  <c r="AP61"/>
  <c r="AX64"/>
  <c r="BE64"/>
  <c r="AZ64"/>
  <c r="BB64"/>
  <c r="BC64"/>
  <c r="BD64"/>
  <c r="BA64"/>
  <c r="AY64"/>
  <c r="AW64"/>
  <c r="AX67"/>
  <c r="BA67"/>
  <c r="AZ67"/>
  <c r="BC67"/>
  <c r="BE67"/>
  <c r="BB67"/>
  <c r="BD67"/>
  <c r="AY67"/>
  <c r="AW67"/>
  <c r="AP58"/>
  <c r="AS59"/>
  <c r="AU61"/>
  <c r="AS61"/>
  <c r="AU64"/>
  <c r="AV64"/>
  <c r="AU66"/>
  <c r="AR67"/>
  <c r="AR54"/>
  <c r="AP54"/>
  <c r="Z69"/>
  <c r="AS69" s="1"/>
  <c r="AX61"/>
  <c r="BC61"/>
  <c r="AZ61"/>
  <c r="BB61"/>
  <c r="BE61"/>
  <c r="BA61"/>
  <c r="AY61"/>
  <c r="BD61"/>
  <c r="AW61"/>
  <c r="AU65"/>
  <c r="AV65"/>
  <c r="AV61"/>
  <c r="AX62"/>
  <c r="BD62"/>
  <c r="BE62"/>
  <c r="AY62"/>
  <c r="BA62"/>
  <c r="AZ62"/>
  <c r="BC62"/>
  <c r="BB62"/>
  <c r="AW62"/>
  <c r="AS54"/>
  <c r="AX66"/>
  <c r="AZ66"/>
  <c r="BC66"/>
  <c r="BE66"/>
  <c r="BA66"/>
  <c r="AY66"/>
  <c r="BD66"/>
  <c r="BB66"/>
  <c r="AW66"/>
  <c r="AQ61"/>
  <c r="AS65"/>
  <c r="AS64"/>
  <c r="AT64"/>
  <c r="AQ58"/>
  <c r="AT67"/>
  <c r="AX60"/>
  <c r="AZ60"/>
  <c r="BC60"/>
  <c r="BD60"/>
  <c r="BB60"/>
  <c r="BA60"/>
  <c r="BE60"/>
  <c r="AY60"/>
  <c r="AW60"/>
  <c r="AT66"/>
  <c r="AT61"/>
  <c r="AQ66"/>
  <c r="AT60"/>
  <c r="AP62"/>
  <c r="AB84"/>
  <c r="AX65"/>
  <c r="BA65"/>
  <c r="BB65"/>
  <c r="BC65"/>
  <c r="AY65"/>
  <c r="BD65"/>
  <c r="BE65"/>
  <c r="AZ65"/>
  <c r="AW65"/>
  <c r="AX59"/>
  <c r="BC59"/>
  <c r="BE59"/>
  <c r="AY59"/>
  <c r="BA59"/>
  <c r="AZ59"/>
  <c r="BD59"/>
  <c r="BB59"/>
  <c r="AW59"/>
  <c r="AQ64"/>
  <c r="AQ67"/>
  <c r="AR59"/>
  <c r="AX58"/>
  <c r="BC58"/>
  <c r="AZ58"/>
  <c r="BB58"/>
  <c r="BE58"/>
  <c r="BD58"/>
  <c r="AY58"/>
  <c r="BA58"/>
  <c r="AW58"/>
  <c r="AP66"/>
  <c r="AT59"/>
  <c r="AX68"/>
  <c r="AZ68"/>
  <c r="BB68"/>
  <c r="BD68"/>
  <c r="BE68"/>
  <c r="BC68"/>
  <c r="AY68"/>
  <c r="BA68"/>
  <c r="AW68"/>
  <c r="AR66"/>
  <c r="AX63"/>
  <c r="AY63"/>
  <c r="BC63"/>
  <c r="BE63"/>
  <c r="BA63"/>
  <c r="BB63"/>
  <c r="BD63"/>
  <c r="AZ63"/>
  <c r="AW63"/>
  <c r="AQ60"/>
  <c r="AR84"/>
  <c r="AD84"/>
  <c r="AC84"/>
  <c r="AF84"/>
  <c r="AM84"/>
  <c r="AX73" i="75"/>
  <c r="AY73"/>
  <c r="BE73"/>
  <c r="AZ73"/>
  <c r="BC73"/>
  <c r="BD73"/>
  <c r="BB73"/>
  <c r="BA73"/>
  <c r="AV73"/>
  <c r="AW73"/>
  <c r="AR73"/>
  <c r="AU73"/>
  <c r="AT73"/>
  <c r="AP73"/>
  <c r="AS73"/>
  <c r="AC86"/>
  <c r="AB54"/>
  <c r="AD82"/>
  <c r="AC50"/>
  <c r="AV83"/>
  <c r="AU51"/>
  <c r="AW50"/>
  <c r="AC58"/>
  <c r="AS58"/>
  <c r="AK58"/>
  <c r="AH58"/>
  <c r="AU58"/>
  <c r="AD51"/>
  <c r="AC83"/>
  <c r="AC51"/>
  <c r="AI82"/>
  <c r="AH50"/>
  <c r="AN82"/>
  <c r="AM50"/>
  <c r="AO82"/>
  <c r="AO50"/>
  <c r="AL82"/>
  <c r="AV82"/>
  <c r="AU50"/>
  <c r="AN83"/>
  <c r="AN51"/>
  <c r="AG82"/>
  <c r="AG50"/>
  <c r="AR82"/>
  <c r="AR50"/>
  <c r="AJ82"/>
  <c r="AJ50"/>
  <c r="AG83"/>
  <c r="AF51"/>
  <c r="AY51"/>
  <c r="BC51"/>
  <c r="BC67" s="1"/>
  <c r="BA51"/>
  <c r="BB51"/>
  <c r="BD51"/>
  <c r="AZ51"/>
  <c r="AZ67" s="1"/>
  <c r="BE51"/>
  <c r="AX51"/>
  <c r="AW51"/>
  <c r="AV51"/>
  <c r="BA58"/>
  <c r="BA74" s="1"/>
  <c r="BC58"/>
  <c r="BC74" s="1"/>
  <c r="AZ58"/>
  <c r="AZ74" s="1"/>
  <c r="BB58"/>
  <c r="BB74" s="1"/>
  <c r="BD58"/>
  <c r="BD74" s="1"/>
  <c r="AY58"/>
  <c r="AY74" s="1"/>
  <c r="BE58"/>
  <c r="BE74" s="1"/>
  <c r="AX58"/>
  <c r="AV58"/>
  <c r="AW58"/>
  <c r="BA50"/>
  <c r="BA66" s="1"/>
  <c r="BE50"/>
  <c r="BE66" s="1"/>
  <c r="AY50"/>
  <c r="AY66" s="1"/>
  <c r="BD50"/>
  <c r="BD66" s="1"/>
  <c r="AZ50"/>
  <c r="AZ66" s="1"/>
  <c r="BB50"/>
  <c r="BB66" s="1"/>
  <c r="BC50"/>
  <c r="BC66" s="1"/>
  <c r="AX50"/>
  <c r="AV44" i="74"/>
  <c r="Z36"/>
  <c r="Z35"/>
  <c r="Z32"/>
  <c r="AV45"/>
  <c r="AA27"/>
  <c r="AI27"/>
  <c r="AM27"/>
  <c r="AQ27"/>
  <c r="AU27"/>
  <c r="AF27"/>
  <c r="AJ27"/>
  <c r="AN27"/>
  <c r="AR27"/>
  <c r="AV27"/>
  <c r="AC27"/>
  <c r="AG27"/>
  <c r="AK27"/>
  <c r="AO27"/>
  <c r="AS27"/>
  <c r="AW27"/>
  <c r="AD27"/>
  <c r="AL27"/>
  <c r="AP27"/>
  <c r="AT27"/>
  <c r="AB27"/>
  <c r="AA26"/>
  <c r="AE26"/>
  <c r="AI26"/>
  <c r="AM26"/>
  <c r="AQ26"/>
  <c r="AU26"/>
  <c r="AB26"/>
  <c r="AF26"/>
  <c r="AJ26"/>
  <c r="AN26"/>
  <c r="AR26"/>
  <c r="AV26"/>
  <c r="AC26"/>
  <c r="AG26"/>
  <c r="AK26"/>
  <c r="AO26"/>
  <c r="AS26"/>
  <c r="AW26"/>
  <c r="AD26"/>
  <c r="AH26"/>
  <c r="AL26"/>
  <c r="AP26"/>
  <c r="AT26"/>
  <c r="AN50" i="97"/>
  <c r="AK50" i="101"/>
  <c r="AQ24" i="97"/>
  <c r="AN24"/>
  <c r="AQ50" i="101"/>
  <c r="AX118" i="65"/>
  <c r="AL118"/>
  <c r="AM118"/>
  <c r="AJ118"/>
  <c r="AQ41" i="74"/>
  <c r="AP84" i="77"/>
  <c r="AK82" i="75"/>
  <c r="AN78" i="102"/>
  <c r="AN90"/>
  <c r="AR83" i="75"/>
  <c r="AS83"/>
  <c r="AN13" i="76"/>
  <c r="AN4" i="64"/>
  <c r="AB5" i="74"/>
  <c r="AC41" s="1"/>
  <c r="AO41"/>
  <c r="AL83" i="75"/>
  <c r="AB45" i="74"/>
  <c r="AL39" i="76"/>
  <c r="AV37"/>
  <c r="AL84" i="77"/>
  <c r="AQ37" i="76"/>
  <c r="AG9"/>
  <c r="AR15"/>
  <c r="AU38"/>
  <c r="AC38"/>
  <c r="AJ39"/>
  <c r="AP39"/>
  <c r="AO39"/>
  <c r="AO9"/>
  <c r="AP82" i="75"/>
  <c r="AQ82"/>
  <c r="AE38" i="76"/>
  <c r="AD9"/>
  <c r="AC77" i="102"/>
  <c r="AC89"/>
  <c r="AD89"/>
  <c r="AF9" i="76"/>
  <c r="AN37"/>
  <c r="AL5" i="74"/>
  <c r="AL41" s="1"/>
  <c r="AJ82" i="102"/>
  <c r="AK94"/>
  <c r="AJ94"/>
  <c r="AR5" i="74"/>
  <c r="AI5"/>
  <c r="AI41" s="1"/>
  <c r="AT83" i="75"/>
  <c r="AD5" i="74"/>
  <c r="AK44"/>
  <c r="AU9" i="76"/>
  <c r="AB82" i="102"/>
  <c r="AH9" i="76"/>
  <c r="AH41" s="1"/>
  <c r="AV41" i="74"/>
  <c r="AU41"/>
  <c r="AS38" i="76"/>
  <c r="AH41" i="74"/>
  <c r="AM39" i="76"/>
  <c r="AW41"/>
  <c r="AV17"/>
  <c r="AV15"/>
  <c r="AH38"/>
  <c r="AI39"/>
  <c r="AP38"/>
  <c r="AQ38"/>
  <c r="AP9"/>
  <c r="AK39"/>
  <c r="AH39"/>
  <c r="AQ9"/>
  <c r="AT37"/>
  <c r="AT9"/>
  <c r="AG45" i="74"/>
  <c r="AV38" i="76"/>
  <c r="AB9"/>
  <c r="AI118" i="65"/>
  <c r="AC94" i="102"/>
  <c r="AC45" i="74"/>
  <c r="AT80" i="102"/>
  <c r="AU92"/>
  <c r="AQ91"/>
  <c r="AQ79"/>
  <c r="AR16" i="76"/>
  <c r="AR14"/>
  <c r="AP89" i="102"/>
  <c r="AO77"/>
  <c r="AO89"/>
  <c r="AR13" i="76"/>
  <c r="AO24" i="101"/>
  <c r="AQ50" i="97"/>
  <c r="AU82" i="75"/>
  <c r="AJ41" i="76"/>
  <c r="AT94" i="102"/>
  <c r="AC118" i="65"/>
  <c r="AN118"/>
  <c r="AR89" i="102"/>
  <c r="AS89"/>
  <c r="AR77"/>
  <c r="AK15" i="76"/>
  <c r="AQ84" i="77"/>
  <c r="AF118" i="65"/>
  <c r="AS9" i="76"/>
  <c r="AT39"/>
  <c r="AK77" i="102"/>
  <c r="AK89"/>
  <c r="AR39" i="76"/>
  <c r="AQ39"/>
  <c r="AA9"/>
  <c r="AB37"/>
  <c r="AG84" i="77"/>
  <c r="AC9" i="76"/>
  <c r="AC39"/>
  <c r="AD39"/>
  <c r="AV84" i="77"/>
  <c r="AH84"/>
  <c r="AU118" i="65"/>
  <c r="AL13" i="76"/>
  <c r="AL16"/>
  <c r="AL15"/>
  <c r="AL17"/>
  <c r="AL41"/>
  <c r="AE84" i="77"/>
  <c r="AW89" i="102"/>
  <c r="AV77"/>
  <c r="AE14" i="76"/>
  <c r="AE16"/>
  <c r="AE17"/>
  <c r="AE13"/>
  <c r="AI84" i="77"/>
  <c r="AP80" i="102"/>
  <c r="AP92"/>
  <c r="AQ92"/>
  <c r="AC82" i="75"/>
  <c r="AB82"/>
  <c r="AU84" i="77"/>
  <c r="AT84"/>
  <c r="AS84"/>
  <c r="AN84"/>
  <c r="AK17" i="76"/>
  <c r="AK13"/>
  <c r="AK14"/>
  <c r="AK16"/>
  <c r="AJ14"/>
  <c r="AJ16"/>
  <c r="AJ17"/>
  <c r="AJ15"/>
  <c r="AK41"/>
  <c r="AC50" i="97"/>
  <c r="AS24"/>
  <c r="AI17" i="76"/>
  <c r="AI13"/>
  <c r="AU17"/>
  <c r="AQ94" i="102"/>
  <c r="AR94"/>
  <c r="AQ82"/>
  <c r="AI94"/>
  <c r="AH94"/>
  <c r="AE50" i="97"/>
  <c r="AE24"/>
  <c r="AT24"/>
  <c r="AU50"/>
  <c r="AG24" i="101"/>
  <c r="AL50"/>
  <c r="AL24"/>
  <c r="AH24"/>
  <c r="AX118" i="66"/>
  <c r="AW120"/>
  <c r="AV120"/>
  <c r="AO82" i="102"/>
  <c r="AO94"/>
  <c r="AW94"/>
  <c r="AV94"/>
  <c r="AV82"/>
  <c r="AG94"/>
  <c r="AF94"/>
  <c r="AF82"/>
  <c r="AT82"/>
  <c r="AU94"/>
  <c r="AM13" i="76"/>
  <c r="AM41"/>
  <c r="AM16"/>
  <c r="AM17"/>
  <c r="AM15"/>
  <c r="AA50" i="101"/>
  <c r="AB24"/>
  <c r="AE24"/>
  <c r="AR24"/>
  <c r="AH50"/>
  <c r="AJ24"/>
  <c r="AU57"/>
  <c r="AU56"/>
  <c r="AU32"/>
  <c r="AU31"/>
  <c r="AU26"/>
  <c r="AU55"/>
  <c r="AU54"/>
  <c r="AU28"/>
  <c r="AU51"/>
  <c r="AU30"/>
  <c r="AU53"/>
  <c r="AU25"/>
  <c r="AU52"/>
  <c r="AU58"/>
  <c r="AU33"/>
  <c r="AU27"/>
  <c r="AA24"/>
  <c r="AB50"/>
  <c r="AE50"/>
  <c r="AU34"/>
  <c r="AR50"/>
  <c r="AJ50"/>
  <c r="AS50"/>
  <c r="AS24"/>
  <c r="AM24"/>
  <c r="AF50" i="97"/>
  <c r="AK50"/>
  <c r="AD24"/>
  <c r="AT50"/>
  <c r="AU24"/>
  <c r="AB50"/>
  <c r="AL50"/>
  <c r="AF24"/>
  <c r="AK24"/>
  <c r="AA50"/>
  <c r="AA24"/>
  <c r="AD50"/>
  <c r="AB24"/>
  <c r="AS84" i="75"/>
  <c r="AR84"/>
  <c r="AT82"/>
  <c r="AK45" i="74"/>
  <c r="AJ45"/>
  <c r="AN45"/>
  <c r="AO45"/>
  <c r="AM45"/>
  <c r="AI87" i="75"/>
  <c r="AI84"/>
  <c r="AJ84"/>
  <c r="AP88"/>
  <c r="AQ88"/>
  <c r="AV88"/>
  <c r="AU88"/>
  <c r="AP89"/>
  <c r="AO89"/>
  <c r="AS5" i="74"/>
  <c r="AM84" i="75"/>
  <c r="AL84"/>
  <c r="AU83"/>
  <c r="AP44" i="74"/>
  <c r="AS45"/>
  <c r="AD44"/>
  <c r="AP83" i="75"/>
  <c r="AQ83"/>
  <c r="AT44" i="74"/>
  <c r="AJ83" i="75"/>
  <c r="AU44" i="74"/>
  <c r="AM83" i="75"/>
  <c r="AH9" i="74"/>
  <c r="AH27" s="1"/>
  <c r="AH35" i="75"/>
  <c r="AH51" s="1"/>
  <c r="AJ41" i="74"/>
  <c r="AA5"/>
  <c r="AI86" i="75"/>
  <c r="AJ86"/>
  <c r="AE9" i="74"/>
  <c r="AE27" s="1"/>
  <c r="AE35" i="75"/>
  <c r="AE51" s="1"/>
  <c r="AD87"/>
  <c r="AC87"/>
  <c r="AR87"/>
  <c r="AQ87"/>
  <c r="AH87"/>
  <c r="AB87"/>
  <c r="AT86"/>
  <c r="AS86"/>
  <c r="AB86"/>
  <c r="AT45" i="74"/>
  <c r="AH82" i="75"/>
  <c r="AP85"/>
  <c r="AQ85"/>
  <c r="AD41" i="74"/>
  <c r="AE41"/>
  <c r="AQ44"/>
  <c r="AJ87" i="75"/>
  <c r="AP45" i="74"/>
  <c r="AQ45"/>
  <c r="AK83" i="75"/>
  <c r="AU45" i="74"/>
  <c r="AN41" i="76" l="1"/>
  <c r="AR32" i="74"/>
  <c r="AE76" i="65"/>
  <c r="AS66" i="75"/>
  <c r="AT32" i="74"/>
  <c r="AX32"/>
  <c r="AQ35"/>
  <c r="AX35"/>
  <c r="AT36"/>
  <c r="AX36"/>
  <c r="AT67" i="75"/>
  <c r="AJ118" i="66"/>
  <c r="BD67" i="75"/>
  <c r="AY67"/>
  <c r="AR21" i="76"/>
  <c r="AT21"/>
  <c r="AA21"/>
  <c r="BB67" i="75"/>
  <c r="AL22" i="76"/>
  <c r="AU67" i="75"/>
  <c r="AQ67"/>
  <c r="AN21" i="76"/>
  <c r="AR41" i="74"/>
  <c r="BE67" i="75"/>
  <c r="BA67"/>
  <c r="AR67"/>
  <c r="AM21" i="76"/>
  <c r="AS67" i="75"/>
  <c r="AS15" i="76"/>
  <c r="AB15"/>
  <c r="AA23"/>
  <c r="AX23"/>
  <c r="AW23"/>
  <c r="AP23"/>
  <c r="AV23"/>
  <c r="AT23"/>
  <c r="AN23"/>
  <c r="AM23"/>
  <c r="AG23"/>
  <c r="AI23"/>
  <c r="AD23"/>
  <c r="AE23"/>
  <c r="AR23"/>
  <c r="AP30"/>
  <c r="AQ21"/>
  <c r="AI21"/>
  <c r="AH23"/>
  <c r="AL23"/>
  <c r="AM22"/>
  <c r="AH16"/>
  <c r="AG15"/>
  <c r="AT35" i="74"/>
  <c r="AY30" i="76"/>
  <c r="AZ30"/>
  <c r="AX30"/>
  <c r="AW30"/>
  <c r="AR30"/>
  <c r="AQ30"/>
  <c r="AV30"/>
  <c r="AT30"/>
  <c r="AJ13"/>
  <c r="AS22"/>
  <c r="AX69" i="75"/>
  <c r="BD69"/>
  <c r="AZ69"/>
  <c r="BB69"/>
  <c r="BA69"/>
  <c r="BE69"/>
  <c r="AY69"/>
  <c r="BC69"/>
  <c r="AV69"/>
  <c r="AW69"/>
  <c r="AR69"/>
  <c r="AS69"/>
  <c r="AU69"/>
  <c r="AT69"/>
  <c r="AQ69"/>
  <c r="AQ17" i="76"/>
  <c r="Z33"/>
  <c r="AP33" s="1"/>
  <c r="AU36" i="74"/>
  <c r="AP35"/>
  <c r="AS36"/>
  <c r="AX21" i="76"/>
  <c r="AW21"/>
  <c r="AF21"/>
  <c r="AG21"/>
  <c r="AK21"/>
  <c r="AH21"/>
  <c r="AD21"/>
  <c r="AV21"/>
  <c r="AB21"/>
  <c r="AS21"/>
  <c r="AO21"/>
  <c r="AC21"/>
  <c r="AP21"/>
  <c r="AE21"/>
  <c r="AL21"/>
  <c r="AA22"/>
  <c r="AP22"/>
  <c r="AT22"/>
  <c r="AU21"/>
  <c r="AB23"/>
  <c r="AK23"/>
  <c r="AX72" i="75"/>
  <c r="BB72"/>
  <c r="BC72"/>
  <c r="BD72"/>
  <c r="AZ72"/>
  <c r="BE72"/>
  <c r="BA72"/>
  <c r="AY72"/>
  <c r="AW72"/>
  <c r="AV72"/>
  <c r="AS72"/>
  <c r="AT72"/>
  <c r="AQ72"/>
  <c r="AR72"/>
  <c r="AN15" i="76"/>
  <c r="AN17"/>
  <c r="AX66" i="75"/>
  <c r="AW66"/>
  <c r="AQ66"/>
  <c r="AV66"/>
  <c r="AS23" i="76"/>
  <c r="AS30"/>
  <c r="AP69" i="75"/>
  <c r="AC15" i="76"/>
  <c r="AU15"/>
  <c r="AX22"/>
  <c r="AW22"/>
  <c r="AN22"/>
  <c r="AH22"/>
  <c r="AQ22"/>
  <c r="AV22"/>
  <c r="AK22"/>
  <c r="AE22"/>
  <c r="AO22"/>
  <c r="AR22"/>
  <c r="AB22"/>
  <c r="AF22"/>
  <c r="AJ22"/>
  <c r="AD22"/>
  <c r="AF23"/>
  <c r="AI22"/>
  <c r="AC23"/>
  <c r="AO23"/>
  <c r="AC22"/>
  <c r="AQ23"/>
  <c r="AP72" i="75"/>
  <c r="AP66"/>
  <c r="AJ23" i="76"/>
  <c r="AU66" i="75"/>
  <c r="AU22" i="76"/>
  <c r="AX67" i="75"/>
  <c r="AV67"/>
  <c r="AW67"/>
  <c r="AG41" i="76"/>
  <c r="Z25"/>
  <c r="AO25" s="1"/>
  <c r="AX69" i="77"/>
  <c r="BA69"/>
  <c r="AY69"/>
  <c r="BB69"/>
  <c r="AZ69"/>
  <c r="BD69"/>
  <c r="BC69"/>
  <c r="BE69"/>
  <c r="AW69"/>
  <c r="AQ69"/>
  <c r="AV69"/>
  <c r="AR69"/>
  <c r="AT69"/>
  <c r="AU69"/>
  <c r="AP69"/>
  <c r="AU14" i="76"/>
  <c r="AU41"/>
  <c r="AU16"/>
  <c r="AV41"/>
  <c r="AU13"/>
  <c r="AR41"/>
  <c r="AH15"/>
  <c r="AP36" i="74"/>
  <c r="AU32"/>
  <c r="AQ32"/>
  <c r="AV35"/>
  <c r="AW35"/>
  <c r="AR35"/>
  <c r="AV32"/>
  <c r="AW32"/>
  <c r="AU35"/>
  <c r="AS41"/>
  <c r="AS32"/>
  <c r="AP32"/>
  <c r="AS35"/>
  <c r="AV36"/>
  <c r="AW36"/>
  <c r="AQ36"/>
  <c r="AR36"/>
  <c r="AB41"/>
  <c r="Z23"/>
  <c r="AX23" s="1"/>
  <c r="AD118" i="65"/>
  <c r="AE118"/>
  <c r="AO118"/>
  <c r="AP118"/>
  <c r="AK118"/>
  <c r="AT118"/>
  <c r="AS118"/>
  <c r="AG118"/>
  <c r="AV118"/>
  <c r="AH118"/>
  <c r="AW118"/>
  <c r="AO4" i="64"/>
  <c r="AF17" i="76"/>
  <c r="AF16"/>
  <c r="AF41"/>
  <c r="AF14"/>
  <c r="AF13"/>
  <c r="AQ14"/>
  <c r="AG14"/>
  <c r="AD16"/>
  <c r="AD17"/>
  <c r="AD13"/>
  <c r="AD15"/>
  <c r="AM41" i="74"/>
  <c r="AQ15" i="76"/>
  <c r="AQ41"/>
  <c r="AH14"/>
  <c r="AH13"/>
  <c r="AE41"/>
  <c r="AG17"/>
  <c r="AB13"/>
  <c r="AB14"/>
  <c r="AB16"/>
  <c r="AB17"/>
  <c r="AF15"/>
  <c r="AI41"/>
  <c r="AO14"/>
  <c r="AO16"/>
  <c r="AO13"/>
  <c r="AO17"/>
  <c r="AO41"/>
  <c r="AO15"/>
  <c r="AQ16"/>
  <c r="AG13"/>
  <c r="AQ13"/>
  <c r="AH17"/>
  <c r="AG16"/>
  <c r="AT17"/>
  <c r="AT16"/>
  <c r="AT15"/>
  <c r="AT13"/>
  <c r="AT14"/>
  <c r="AP14"/>
  <c r="AP15"/>
  <c r="AP17"/>
  <c r="AP41"/>
  <c r="AP16"/>
  <c r="AP13"/>
  <c r="AD14"/>
  <c r="AV118" i="66"/>
  <c r="AW118"/>
  <c r="AP118"/>
  <c r="AA13" i="76"/>
  <c r="AA14"/>
  <c r="AA17"/>
  <c r="AA16"/>
  <c r="AB41"/>
  <c r="AA15"/>
  <c r="AS14"/>
  <c r="AS17"/>
  <c r="AS16"/>
  <c r="AS13"/>
  <c r="AS41"/>
  <c r="AT41"/>
  <c r="AC13"/>
  <c r="AC14"/>
  <c r="AC17"/>
  <c r="AD41"/>
  <c r="AC16"/>
  <c r="AC41"/>
  <c r="AT118" i="66"/>
  <c r="AS94" i="102"/>
  <c r="AS82"/>
  <c r="AQ118" i="66"/>
  <c r="AS118"/>
  <c r="AR118"/>
  <c r="AK118"/>
  <c r="AL118"/>
  <c r="AU24" i="101"/>
  <c r="AU50"/>
  <c r="AE45" i="74"/>
  <c r="AF45"/>
  <c r="AH45"/>
  <c r="AI45"/>
  <c r="AT41"/>
  <c r="AF83" i="75"/>
  <c r="AE83"/>
  <c r="AH83"/>
  <c r="AI83"/>
  <c r="AU33" i="76" l="1"/>
  <c r="AF76" i="65"/>
  <c r="AQ33" i="76"/>
  <c r="AT33"/>
  <c r="AS33"/>
  <c r="AK25"/>
  <c r="AT25"/>
  <c r="AN25"/>
  <c r="AZ33"/>
  <c r="AY33"/>
  <c r="AX33"/>
  <c r="AW33"/>
  <c r="AR33"/>
  <c r="AV33"/>
  <c r="AQ25"/>
  <c r="AA25"/>
  <c r="AX25"/>
  <c r="AW25"/>
  <c r="AM25"/>
  <c r="AE25"/>
  <c r="AR25"/>
  <c r="AI25"/>
  <c r="AV25"/>
  <c r="AL25"/>
  <c r="AU25"/>
  <c r="AP25"/>
  <c r="AG25"/>
  <c r="AD25"/>
  <c r="AC25"/>
  <c r="AJ25"/>
  <c r="AF25"/>
  <c r="AS25"/>
  <c r="AH25"/>
  <c r="AB25"/>
  <c r="AC23" i="74"/>
  <c r="AG23"/>
  <c r="AK23"/>
  <c r="AO23"/>
  <c r="AS23"/>
  <c r="AW23"/>
  <c r="AB23"/>
  <c r="AD23"/>
  <c r="AH23"/>
  <c r="AL23"/>
  <c r="AP23"/>
  <c r="AT23"/>
  <c r="AE23"/>
  <c r="AI23"/>
  <c r="AM23"/>
  <c r="AQ23"/>
  <c r="AU23"/>
  <c r="AF23"/>
  <c r="AJ23"/>
  <c r="AN23"/>
  <c r="AR23"/>
  <c r="AV23"/>
  <c r="AA23"/>
  <c r="AP4" i="64"/>
  <c r="AE118" i="66"/>
  <c r="AI118"/>
  <c r="AH118"/>
  <c r="AG118"/>
  <c r="AF118"/>
  <c r="AC118"/>
  <c r="AD118"/>
  <c r="AO118"/>
  <c r="AU118"/>
  <c r="AN118"/>
  <c r="AG76" i="65" l="1"/>
  <c r="AQ4" i="64"/>
  <c r="AH76" i="65" l="1"/>
  <c r="AR4" i="64"/>
  <c r="AI76" i="65" l="1"/>
  <c r="AS4" i="64"/>
  <c r="AJ76" i="65" l="1"/>
  <c r="AT4" i="64"/>
  <c r="AA50" i="102"/>
  <c r="AP43" i="75"/>
  <c r="AU43"/>
  <c r="AM43"/>
  <c r="AM59" s="1"/>
  <c r="AA54" i="102" l="1"/>
  <c r="AA53"/>
  <c r="AK76" i="65"/>
  <c r="AA72" i="102"/>
  <c r="AX84" s="1"/>
  <c r="AI96"/>
  <c r="AP59" i="75"/>
  <c r="Z75"/>
  <c r="AP75" s="1"/>
  <c r="AU59"/>
  <c r="AU4" i="64"/>
  <c r="AD96" i="102"/>
  <c r="AH96"/>
  <c r="AB43" i="75"/>
  <c r="AB59" s="1"/>
  <c r="AU6" i="74"/>
  <c r="AR43" i="75"/>
  <c r="AH43"/>
  <c r="AH59" s="1"/>
  <c r="AS96" i="102"/>
  <c r="AP6" i="74"/>
  <c r="AM6"/>
  <c r="AN43" i="75"/>
  <c r="AN59" s="1"/>
  <c r="AS43"/>
  <c r="AV84" i="102" l="1"/>
  <c r="AH84"/>
  <c r="AP84"/>
  <c r="AL76" i="65"/>
  <c r="AD84" i="102"/>
  <c r="AA73"/>
  <c r="AR84"/>
  <c r="AS84"/>
  <c r="AK84"/>
  <c r="AU84"/>
  <c r="AV96"/>
  <c r="AI84"/>
  <c r="AU96"/>
  <c r="AP96"/>
  <c r="AK96"/>
  <c r="AL96"/>
  <c r="AM84"/>
  <c r="AE84"/>
  <c r="AR96"/>
  <c r="AF96"/>
  <c r="AE96"/>
  <c r="AB96"/>
  <c r="AU75" i="75"/>
  <c r="AF84" i="102"/>
  <c r="AX75" i="75"/>
  <c r="BE75"/>
  <c r="AZ75"/>
  <c r="BB75"/>
  <c r="BA75"/>
  <c r="AY75"/>
  <c r="BD75"/>
  <c r="BC75"/>
  <c r="AR59"/>
  <c r="AR75"/>
  <c r="AS59"/>
  <c r="AS75"/>
  <c r="Z33" i="74"/>
  <c r="AV4" i="64"/>
  <c r="AD43" i="75"/>
  <c r="AD59" s="1"/>
  <c r="AK43"/>
  <c r="AK59" s="1"/>
  <c r="AW96" i="102"/>
  <c r="AV97"/>
  <c r="AS6" i="74"/>
  <c r="AF97" i="102"/>
  <c r="AG96"/>
  <c r="AG84"/>
  <c r="AH97"/>
  <c r="AI43" i="75"/>
  <c r="AI59" s="1"/>
  <c r="AJ43"/>
  <c r="AJ59" s="1"/>
  <c r="AS91"/>
  <c r="AN91"/>
  <c r="AS97" i="102"/>
  <c r="AE97"/>
  <c r="AH6" i="74"/>
  <c r="AR6"/>
  <c r="AL43" i="75"/>
  <c r="AL59" s="1"/>
  <c r="AD97" i="102"/>
  <c r="AC84"/>
  <c r="AN6" i="74"/>
  <c r="AW84" i="102"/>
  <c r="AB6" i="74"/>
  <c r="AC43" i="75"/>
  <c r="AC59" s="1"/>
  <c r="AT43"/>
  <c r="AN84" i="102"/>
  <c r="AT84"/>
  <c r="AT96"/>
  <c r="AU97"/>
  <c r="AV85" l="1"/>
  <c r="AX85"/>
  <c r="AM76" i="65"/>
  <c r="AF85" i="102"/>
  <c r="AS85"/>
  <c r="AI85"/>
  <c r="AD85"/>
  <c r="AE85"/>
  <c r="AP85"/>
  <c r="AK85"/>
  <c r="AH85"/>
  <c r="AU85"/>
  <c r="AR85"/>
  <c r="AL84"/>
  <c r="AJ84"/>
  <c r="AJ96"/>
  <c r="AB84"/>
  <c r="AC96"/>
  <c r="AJ97"/>
  <c r="AB85"/>
  <c r="AP97"/>
  <c r="AM96"/>
  <c r="AO96"/>
  <c r="AI97"/>
  <c r="AO84"/>
  <c r="AQ84"/>
  <c r="AN96"/>
  <c r="AQ96"/>
  <c r="AP33" i="74"/>
  <c r="AX33"/>
  <c r="AS33"/>
  <c r="AU33"/>
  <c r="AR33"/>
  <c r="AT59" i="75"/>
  <c r="AT75"/>
  <c r="AW4" i="64"/>
  <c r="AA22" i="75"/>
  <c r="AF43"/>
  <c r="AF59" s="1"/>
  <c r="AW43"/>
  <c r="AW75" s="1"/>
  <c r="AL91"/>
  <c r="AM91"/>
  <c r="AJ91"/>
  <c r="AG85" i="102"/>
  <c r="AG97"/>
  <c r="AO43" i="75"/>
  <c r="AO59" s="1"/>
  <c r="AE43"/>
  <c r="AE59" s="1"/>
  <c r="AL97" i="102"/>
  <c r="AL85"/>
  <c r="AJ85"/>
  <c r="AN42" i="74"/>
  <c r="AC85" i="102"/>
  <c r="AI6" i="74"/>
  <c r="AV43" i="75"/>
  <c r="AN97" i="102"/>
  <c r="AN85"/>
  <c r="AT6" i="74"/>
  <c r="AT33" s="1"/>
  <c r="AC6"/>
  <c r="AM85" i="102"/>
  <c r="AM97"/>
  <c r="AI91" i="75"/>
  <c r="AK97" i="102"/>
  <c r="AK6" i="74"/>
  <c r="AD6"/>
  <c r="AQ43" i="75"/>
  <c r="AG43"/>
  <c r="AG59" s="1"/>
  <c r="AT85" i="102"/>
  <c r="AT97"/>
  <c r="AT91" i="75"/>
  <c r="AU91"/>
  <c r="AC91"/>
  <c r="AL6" i="74"/>
  <c r="AR97" i="102"/>
  <c r="AQ85"/>
  <c r="AQ97"/>
  <c r="AJ6" i="74"/>
  <c r="AS42"/>
  <c r="AW85" i="102"/>
  <c r="AW97"/>
  <c r="AK91" i="75"/>
  <c r="AD91"/>
  <c r="AE91" l="1"/>
  <c r="AN76" i="65"/>
  <c r="AB97" i="102"/>
  <c r="AO97"/>
  <c r="AC97"/>
  <c r="AO85"/>
  <c r="AV59" i="75"/>
  <c r="AV75"/>
  <c r="AQ59"/>
  <c r="AQ75"/>
  <c r="AW59"/>
  <c r="AX91"/>
  <c r="AX4" i="64"/>
  <c r="AA71" i="66"/>
  <c r="AA120" i="67" s="1"/>
  <c r="AQ91" i="75"/>
  <c r="AR91"/>
  <c r="AO6" i="74"/>
  <c r="AW91" i="75"/>
  <c r="AJ42" i="74"/>
  <c r="AG6"/>
  <c r="AD42"/>
  <c r="AV6"/>
  <c r="AV33" s="1"/>
  <c r="AI42"/>
  <c r="AO91" i="75"/>
  <c r="AP91"/>
  <c r="AF6" i="74"/>
  <c r="AA6"/>
  <c r="AL42"/>
  <c r="AM42"/>
  <c r="AG91" i="75"/>
  <c r="AH91"/>
  <c r="AC42" i="74"/>
  <c r="AT42"/>
  <c r="AU42"/>
  <c r="AV91" i="75"/>
  <c r="AE6" i="74"/>
  <c r="AF91" i="75"/>
  <c r="AB91"/>
  <c r="AQ6" i="74"/>
  <c r="AQ33" s="1"/>
  <c r="AK42"/>
  <c r="AW6"/>
  <c r="AO76" i="65" l="1"/>
  <c r="AW33" i="74"/>
  <c r="AX42"/>
  <c r="Z24"/>
  <c r="AX24" s="1"/>
  <c r="AY4" i="64"/>
  <c r="AZ4" s="1"/>
  <c r="BA4" s="1"/>
  <c r="BB4" s="1"/>
  <c r="BC4" s="1"/>
  <c r="BD4" s="1"/>
  <c r="BE4" s="1"/>
  <c r="AA69" i="66"/>
  <c r="AQ42" i="74"/>
  <c r="AR42"/>
  <c r="AW42"/>
  <c r="AF42"/>
  <c r="AV42"/>
  <c r="AG42"/>
  <c r="AH42"/>
  <c r="AO42"/>
  <c r="AP42"/>
  <c r="AE42"/>
  <c r="AB42"/>
  <c r="AP76" i="65" l="1"/>
  <c r="AA118" i="67"/>
  <c r="AA117" s="1"/>
  <c r="AA68" i="66"/>
  <c r="AA83" s="1"/>
  <c r="AA24" i="74"/>
  <c r="AC24"/>
  <c r="AG24"/>
  <c r="AK24"/>
  <c r="AO24"/>
  <c r="AS24"/>
  <c r="AW24"/>
  <c r="AD24"/>
  <c r="AH24"/>
  <c r="AL24"/>
  <c r="AP24"/>
  <c r="AT24"/>
  <c r="AE24"/>
  <c r="AI24"/>
  <c r="AM24"/>
  <c r="AQ24"/>
  <c r="AU24"/>
  <c r="AF24"/>
  <c r="AJ24"/>
  <c r="AN24"/>
  <c r="AR24"/>
  <c r="AV24"/>
  <c r="AB24"/>
  <c r="AA95" i="66" l="1"/>
  <c r="AM95"/>
  <c r="AB95"/>
  <c r="AX95"/>
  <c r="AN95"/>
  <c r="AQ95"/>
  <c r="AU95"/>
  <c r="AF95"/>
  <c r="AD95"/>
  <c r="AV95"/>
  <c r="AJ95"/>
  <c r="AC95"/>
  <c r="AP95"/>
  <c r="AH95"/>
  <c r="AE95"/>
  <c r="AR95"/>
  <c r="AK95"/>
  <c r="AW95"/>
  <c r="AG95"/>
  <c r="AI95"/>
  <c r="AT95"/>
  <c r="AS95"/>
  <c r="AO95"/>
  <c r="AL95"/>
  <c r="AQ76" i="65"/>
  <c r="D11" i="107"/>
  <c r="AB119" i="66"/>
  <c r="AR76" i="65" l="1"/>
  <c r="AS76" l="1"/>
  <c r="AT76" l="1"/>
  <c r="AU76" l="1"/>
  <c r="AV76" l="1"/>
  <c r="AW76" l="1"/>
  <c r="AX76" l="1"/>
  <c r="AY76" l="1"/>
  <c r="AZ76" s="1"/>
  <c r="BA76" s="1"/>
  <c r="BB76" s="1"/>
  <c r="BC76" s="1"/>
  <c r="BD76" s="1"/>
  <c r="BE76" s="1"/>
  <c r="AA55" i="66" l="1"/>
  <c r="AA60"/>
  <c r="AA109" i="67" s="1"/>
  <c r="AA56" i="66"/>
  <c r="AA105" i="67" s="1"/>
  <c r="AA104" l="1"/>
  <c r="AA61" i="65"/>
  <c r="AA61" i="66" l="1"/>
  <c r="AA110" i="67" s="1"/>
  <c r="AA54" i="65" l="1"/>
  <c r="AA53" s="1"/>
  <c r="AA57" i="66"/>
  <c r="AA62"/>
  <c r="AA111" i="67" s="1"/>
  <c r="AA58" i="66"/>
  <c r="AA107" i="67" s="1"/>
  <c r="AA106" l="1"/>
  <c r="AA103" s="1"/>
  <c r="AA102" s="1"/>
  <c r="AA54" i="66"/>
  <c r="AA53" s="1"/>
  <c r="AA82" s="1"/>
  <c r="AA82" i="65"/>
  <c r="AA94" i="66" l="1"/>
  <c r="AH94"/>
  <c r="AE94"/>
  <c r="AO94"/>
  <c r="AT94"/>
  <c r="AD94"/>
  <c r="AI94"/>
  <c r="AN94"/>
  <c r="AU94"/>
  <c r="AX94"/>
  <c r="AL94"/>
  <c r="AF94"/>
  <c r="AC94"/>
  <c r="AM94"/>
  <c r="AB94"/>
  <c r="AQ94"/>
  <c r="AP94"/>
  <c r="AG94"/>
  <c r="AJ94"/>
  <c r="AS94"/>
  <c r="AR94"/>
  <c r="AK94"/>
  <c r="AW94"/>
  <c r="AV94"/>
  <c r="D10" i="107"/>
  <c r="AA94" i="65"/>
  <c r="AF94"/>
  <c r="AW94"/>
  <c r="AN94"/>
  <c r="AT94"/>
  <c r="AD94"/>
  <c r="AP94"/>
  <c r="AU94"/>
  <c r="AS94"/>
  <c r="AR94"/>
  <c r="AL94"/>
  <c r="AH94"/>
  <c r="AM94"/>
  <c r="AV94"/>
  <c r="AQ94"/>
  <c r="AB94"/>
  <c r="AX94"/>
  <c r="AJ94"/>
  <c r="AG94"/>
  <c r="AE94"/>
  <c r="AI94"/>
  <c r="AO94"/>
  <c r="AK94"/>
  <c r="AC94"/>
  <c r="C10" i="107"/>
  <c r="AB118" i="65"/>
  <c r="AB118" i="66" l="1"/>
  <c r="C6" i="90" l="1"/>
  <c r="D6"/>
  <c r="D9"/>
  <c r="C9" l="1"/>
  <c r="AX114" i="66"/>
  <c r="AW117"/>
  <c r="AX117"/>
  <c r="AX117" i="65"/>
  <c r="AW117"/>
  <c r="AT117" l="1"/>
  <c r="AW114"/>
  <c r="C5" i="90"/>
  <c r="AX114" i="65"/>
  <c r="AW114" i="66"/>
  <c r="AS114" i="65" l="1"/>
  <c r="AR117"/>
  <c r="AK113" i="66"/>
  <c r="AT113"/>
  <c r="AS113"/>
  <c r="AR114"/>
  <c r="AG113"/>
  <c r="AS117" i="65"/>
  <c r="AS117" i="66"/>
  <c r="AS114"/>
  <c r="AJ113"/>
  <c r="AT114"/>
  <c r="AL113"/>
  <c r="AP113"/>
  <c r="AI113"/>
  <c r="AH113"/>
  <c r="AO113"/>
  <c r="AN113"/>
  <c r="AT117"/>
  <c r="AC113"/>
  <c r="AM113"/>
  <c r="AR113"/>
  <c r="AD113"/>
  <c r="AR117"/>
  <c r="AF113"/>
  <c r="AT114" i="65"/>
  <c r="AE113" i="66"/>
  <c r="AR114" i="65"/>
  <c r="AQ113" i="66" l="1"/>
  <c r="AX79" i="65" l="1"/>
  <c r="AX5"/>
  <c r="AX73" s="1"/>
  <c r="AV79"/>
  <c r="AV5"/>
  <c r="AV73" s="1"/>
  <c r="AW79"/>
  <c r="AW5"/>
  <c r="AW73" s="1"/>
  <c r="C7" i="90" l="1"/>
  <c r="AX115" i="65"/>
  <c r="C8" i="90"/>
  <c r="AW115" i="65"/>
  <c r="AV117"/>
  <c r="AU117"/>
  <c r="AX6" i="69" l="1"/>
  <c r="AX8" s="1"/>
  <c r="AX116" i="65"/>
  <c r="AX113"/>
  <c r="AW113"/>
  <c r="AV85"/>
  <c r="AX85"/>
  <c r="AX9" i="73" l="1"/>
  <c r="AX10" s="1"/>
  <c r="AX6" i="68"/>
  <c r="AX8" s="1"/>
  <c r="AW85" i="65"/>
  <c r="C13" i="90"/>
  <c r="AV9" i="73"/>
  <c r="AV10" s="1"/>
  <c r="AV6" i="69"/>
  <c r="AV6" i="68"/>
  <c r="AW116" i="65"/>
  <c r="AW6" i="69"/>
  <c r="AW6" i="68"/>
  <c r="D7" i="90"/>
  <c r="AX30" i="68" l="1"/>
  <c r="AW121" i="65"/>
  <c r="AX121"/>
  <c r="AX30" i="69"/>
  <c r="E11" i="90"/>
  <c r="E12"/>
  <c r="E10"/>
  <c r="E13"/>
  <c r="E6"/>
  <c r="E9"/>
  <c r="E5"/>
  <c r="E7"/>
  <c r="E8"/>
  <c r="AW9" i="73"/>
  <c r="AW10" s="1"/>
  <c r="AW30" i="69"/>
  <c r="AW8"/>
  <c r="AV8"/>
  <c r="AX115" i="66"/>
  <c r="D8" i="90"/>
  <c r="AU117" i="66"/>
  <c r="AV117"/>
  <c r="AW30" i="68"/>
  <c r="AW8"/>
  <c r="AV8"/>
  <c r="AX32" i="69" l="1"/>
  <c r="AX116" i="66"/>
  <c r="AW116"/>
  <c r="AW32" i="69"/>
  <c r="AU114" i="65"/>
  <c r="AV114"/>
  <c r="AW32" i="68"/>
  <c r="AX32"/>
  <c r="AW115" i="66"/>
  <c r="AU114" l="1"/>
  <c r="AV114"/>
  <c r="AQ114" i="65" l="1"/>
  <c r="AN114"/>
  <c r="AQ117"/>
  <c r="AU113" i="66"/>
  <c r="D5" i="90"/>
  <c r="AP114" i="65" l="1"/>
  <c r="AO114"/>
  <c r="AM114"/>
  <c r="AL114"/>
  <c r="AO117" i="66"/>
  <c r="AN117"/>
  <c r="AM117"/>
  <c r="AP117"/>
  <c r="AQ117"/>
  <c r="AX113"/>
  <c r="D13" i="90"/>
  <c r="AW113" i="66"/>
  <c r="AO117" i="65"/>
  <c r="AV113" i="66"/>
  <c r="AM117" i="65"/>
  <c r="AP117"/>
  <c r="AN117"/>
  <c r="AH114" l="1"/>
  <c r="AI114"/>
  <c r="AJ114"/>
  <c r="AK114"/>
  <c r="F12" i="90"/>
  <c r="AG117" i="66"/>
  <c r="AK117" i="65"/>
  <c r="AL117"/>
  <c r="AI117" i="66"/>
  <c r="AW121"/>
  <c r="AI117" i="65"/>
  <c r="AN114" i="66"/>
  <c r="AL114"/>
  <c r="AX121"/>
  <c r="AJ117" i="65"/>
  <c r="AH117"/>
  <c r="AG117"/>
  <c r="AL117" i="66"/>
  <c r="AK117"/>
  <c r="AO114"/>
  <c r="AH117"/>
  <c r="AP114"/>
  <c r="AQ114"/>
  <c r="AM114"/>
  <c r="AJ117"/>
  <c r="F7" i="90" l="1"/>
  <c r="F6"/>
  <c r="F10"/>
  <c r="F13"/>
  <c r="F9"/>
  <c r="F5"/>
  <c r="F8"/>
  <c r="F11"/>
  <c r="AD117" i="65"/>
  <c r="AC117"/>
  <c r="AG114"/>
  <c r="AC117" i="66"/>
  <c r="AF117" i="65"/>
  <c r="AF117" i="66"/>
  <c r="AJ114"/>
  <c r="AE117" i="65"/>
  <c r="AC114"/>
  <c r="AI114" i="66"/>
  <c r="AE117"/>
  <c r="AK114"/>
  <c r="AF114" i="65"/>
  <c r="AE114"/>
  <c r="AH114" i="66"/>
  <c r="AD117"/>
  <c r="AD114" i="65"/>
  <c r="AF114" i="66" l="1"/>
  <c r="AE114"/>
  <c r="AG114"/>
  <c r="AC114"/>
  <c r="AD114"/>
  <c r="AR33" i="75" l="1"/>
  <c r="AO33"/>
  <c r="AL33"/>
  <c r="AI33"/>
  <c r="AQ33"/>
  <c r="AR81" l="1"/>
  <c r="AQ32"/>
  <c r="AF33"/>
  <c r="AN33"/>
  <c r="AO81" s="1"/>
  <c r="AM33"/>
  <c r="AT33"/>
  <c r="AH33"/>
  <c r="AC32"/>
  <c r="AP33"/>
  <c r="AC33"/>
  <c r="AB33"/>
  <c r="AD33"/>
  <c r="AS33"/>
  <c r="AT79" i="65" l="1"/>
  <c r="AT5"/>
  <c r="AT73" s="1"/>
  <c r="AM79"/>
  <c r="AM5"/>
  <c r="AM73" s="1"/>
  <c r="AG79"/>
  <c r="AG5"/>
  <c r="AG73" s="1"/>
  <c r="AP79"/>
  <c r="AP5"/>
  <c r="AP73" s="1"/>
  <c r="AT7" i="74"/>
  <c r="AC44" i="75"/>
  <c r="AQ44"/>
  <c r="AQ7" i="74"/>
  <c r="AI81" i="75"/>
  <c r="AD81"/>
  <c r="Z65"/>
  <c r="AP65" s="1"/>
  <c r="AP81"/>
  <c r="AN81"/>
  <c r="AS81"/>
  <c r="AM81"/>
  <c r="AT32"/>
  <c r="AQ81"/>
  <c r="AC81"/>
  <c r="AT81"/>
  <c r="AA33"/>
  <c r="Z49" s="1"/>
  <c r="AB49" s="1"/>
  <c r="AO116" i="66"/>
  <c r="AD116"/>
  <c r="AE116"/>
  <c r="AJ116" i="65"/>
  <c r="AF113"/>
  <c r="AP116" i="66"/>
  <c r="AF116"/>
  <c r="AR113" i="65"/>
  <c r="AC116" i="66"/>
  <c r="AH116"/>
  <c r="AR116" i="65"/>
  <c r="AE113"/>
  <c r="AJ116" i="66"/>
  <c r="AR116"/>
  <c r="AD116" i="65"/>
  <c r="AQ116" i="66"/>
  <c r="AL116"/>
  <c r="AK116"/>
  <c r="AI116" i="65"/>
  <c r="AN116" i="66"/>
  <c r="AG113" i="65"/>
  <c r="AG116" i="66"/>
  <c r="AT116"/>
  <c r="AM116"/>
  <c r="AS116"/>
  <c r="AI116"/>
  <c r="AE32" i="75"/>
  <c r="AK33"/>
  <c r="AD32"/>
  <c r="AG32"/>
  <c r="AJ33"/>
  <c r="AT65" l="1"/>
  <c r="AS65"/>
  <c r="AY103" i="65"/>
  <c r="BC103"/>
  <c r="BD103"/>
  <c r="BA103"/>
  <c r="BE103"/>
  <c r="BB103"/>
  <c r="AP103"/>
  <c r="AZ103"/>
  <c r="AV103"/>
  <c r="AW103"/>
  <c r="AX103"/>
  <c r="AT103"/>
  <c r="C7" i="108"/>
  <c r="AJ79" i="65"/>
  <c r="AJ5"/>
  <c r="AJ73" s="1"/>
  <c r="AL79"/>
  <c r="AL5"/>
  <c r="AU79"/>
  <c r="AU103" s="1"/>
  <c r="AU5"/>
  <c r="AC79"/>
  <c r="AC5"/>
  <c r="AC73" s="1"/>
  <c r="AB79"/>
  <c r="AB5"/>
  <c r="AB73" s="1"/>
  <c r="AR79"/>
  <c r="AR103" s="1"/>
  <c r="AR5"/>
  <c r="AR73" s="1"/>
  <c r="AH79"/>
  <c r="AH5"/>
  <c r="AD79"/>
  <c r="AD5"/>
  <c r="AD73" s="1"/>
  <c r="AQ79"/>
  <c r="AQ103" s="1"/>
  <c r="AQ5"/>
  <c r="AK79"/>
  <c r="AK5"/>
  <c r="AI79"/>
  <c r="AI5"/>
  <c r="AE79"/>
  <c r="AE5"/>
  <c r="AE73" s="1"/>
  <c r="AN79"/>
  <c r="AN5"/>
  <c r="AF79"/>
  <c r="AF5"/>
  <c r="AO79"/>
  <c r="AO5"/>
  <c r="AO73" s="1"/>
  <c r="AO9" i="73" s="1"/>
  <c r="AO10" s="1"/>
  <c r="AS79" i="65"/>
  <c r="AS103" s="1"/>
  <c r="AS5"/>
  <c r="AD80" i="75"/>
  <c r="AD44"/>
  <c r="AD7" i="74"/>
  <c r="AP49" i="75"/>
  <c r="AF49"/>
  <c r="AT49"/>
  <c r="AT44"/>
  <c r="AM49"/>
  <c r="AG33"/>
  <c r="AG44" s="1"/>
  <c r="AK49"/>
  <c r="AK81"/>
  <c r="AL81"/>
  <c r="AT10" i="74"/>
  <c r="AP32" i="75"/>
  <c r="AL32"/>
  <c r="AN32"/>
  <c r="AA49"/>
  <c r="AY49"/>
  <c r="AY65" s="1"/>
  <c r="AZ49"/>
  <c r="AZ65" s="1"/>
  <c r="BC49"/>
  <c r="BC65" s="1"/>
  <c r="BE49"/>
  <c r="BE65" s="1"/>
  <c r="BB49"/>
  <c r="BB65" s="1"/>
  <c r="BA49"/>
  <c r="BA65" s="1"/>
  <c r="BD49"/>
  <c r="BD65" s="1"/>
  <c r="AR49"/>
  <c r="AI49"/>
  <c r="AO49"/>
  <c r="AQ49"/>
  <c r="AL49"/>
  <c r="AC49"/>
  <c r="AN49"/>
  <c r="AH49"/>
  <c r="AS32"/>
  <c r="AJ49"/>
  <c r="AJ81"/>
  <c r="AE33"/>
  <c r="AE44" s="1"/>
  <c r="AE80"/>
  <c r="AC7" i="74"/>
  <c r="AS49" i="75"/>
  <c r="AQ65"/>
  <c r="AR65"/>
  <c r="AD49"/>
  <c r="AB81"/>
  <c r="AQ10" i="74"/>
  <c r="AQ16" s="1"/>
  <c r="AG9" i="73"/>
  <c r="AG10" s="1"/>
  <c r="AG6" i="69"/>
  <c r="AG6" i="68"/>
  <c r="AM9" i="73"/>
  <c r="AM10" s="1"/>
  <c r="AM6" i="69"/>
  <c r="AM6" i="68"/>
  <c r="AT9" i="73"/>
  <c r="AT10" s="1"/>
  <c r="AT6" i="69"/>
  <c r="AT6" i="68"/>
  <c r="AI115" i="66"/>
  <c r="AK116" i="65"/>
  <c r="AT115" i="66"/>
  <c r="AU115"/>
  <c r="AV115"/>
  <c r="AS113" i="65"/>
  <c r="AF116"/>
  <c r="AH113"/>
  <c r="AL113"/>
  <c r="AF115" i="66"/>
  <c r="AG121"/>
  <c r="AM116" i="65"/>
  <c r="AQ115" i="66"/>
  <c r="AU116" i="65"/>
  <c r="AV116"/>
  <c r="AI113"/>
  <c r="AC113"/>
  <c r="AD115" i="66"/>
  <c r="AK115"/>
  <c r="AN113" i="65"/>
  <c r="AQ113"/>
  <c r="AS116"/>
  <c r="AO116"/>
  <c r="AK113"/>
  <c r="AH5" i="69"/>
  <c r="AH5" i="68"/>
  <c r="AG116" i="65"/>
  <c r="AP116"/>
  <c r="AP113"/>
  <c r="AP85"/>
  <c r="AJ113"/>
  <c r="AC115" i="66"/>
  <c r="AM115"/>
  <c r="AO113" i="65"/>
  <c r="AH116"/>
  <c r="AC116"/>
  <c r="AG115" i="66"/>
  <c r="AR115"/>
  <c r="AS115"/>
  <c r="AN115"/>
  <c r="AM113" i="65"/>
  <c r="AM85"/>
  <c r="AU113"/>
  <c r="AV113"/>
  <c r="AD113"/>
  <c r="AT113"/>
  <c r="AT85"/>
  <c r="AT116"/>
  <c r="AH115" i="66"/>
  <c r="AJ115"/>
  <c r="AL5" i="69"/>
  <c r="AL5" i="68"/>
  <c r="AR5"/>
  <c r="AR5" i="69"/>
  <c r="AG5"/>
  <c r="AG5" i="68"/>
  <c r="AP9" i="73"/>
  <c r="AP10" s="1"/>
  <c r="AP6" i="68"/>
  <c r="AP6" i="69"/>
  <c r="AL115" i="66"/>
  <c r="AP115"/>
  <c r="AO115"/>
  <c r="AN116" i="65"/>
  <c r="AG85"/>
  <c r="AE116"/>
  <c r="AL116"/>
  <c r="AQ116"/>
  <c r="AE115" i="66"/>
  <c r="AU33" i="75"/>
  <c r="AU32"/>
  <c r="AK32"/>
  <c r="AT109" i="65" l="1"/>
  <c r="BA109"/>
  <c r="BE109"/>
  <c r="BB109"/>
  <c r="AY109"/>
  <c r="BC109"/>
  <c r="AZ109"/>
  <c r="BD109"/>
  <c r="AP109"/>
  <c r="AV109"/>
  <c r="AX109"/>
  <c r="AW109"/>
  <c r="C13" i="108"/>
  <c r="E13" s="1"/>
  <c r="AJ6" i="68"/>
  <c r="AT115" i="65"/>
  <c r="AG115"/>
  <c r="AO85"/>
  <c r="AN85"/>
  <c r="AQ115"/>
  <c r="AH115"/>
  <c r="AB85"/>
  <c r="AU85"/>
  <c r="AU109" s="1"/>
  <c r="AN115"/>
  <c r="AQ85"/>
  <c r="AQ109" s="1"/>
  <c r="AO6" i="69"/>
  <c r="AP30" s="1"/>
  <c r="AO6" i="68"/>
  <c r="AO8" s="1"/>
  <c r="AC85" i="65"/>
  <c r="AS73"/>
  <c r="AS9" i="73" s="1"/>
  <c r="AS10" s="1"/>
  <c r="AF6" i="69"/>
  <c r="AF8" s="1"/>
  <c r="AF73" i="65"/>
  <c r="AF9" i="73" s="1"/>
  <c r="AF10" s="1"/>
  <c r="AK6" i="68"/>
  <c r="AK8" s="1"/>
  <c r="AK73" i="65"/>
  <c r="AK9" i="73" s="1"/>
  <c r="AK10" s="1"/>
  <c r="AL6" i="69"/>
  <c r="AL8" s="1"/>
  <c r="AL73" i="65"/>
  <c r="AL9" i="73" s="1"/>
  <c r="AL10" s="1"/>
  <c r="AN6" i="68"/>
  <c r="AN30" s="1"/>
  <c r="AN73" i="65"/>
  <c r="AN9" i="73" s="1"/>
  <c r="AN10" s="1"/>
  <c r="AI6" i="69"/>
  <c r="AI8" s="1"/>
  <c r="AI73" i="65"/>
  <c r="AI9" i="73" s="1"/>
  <c r="AI10" s="1"/>
  <c r="AQ6" i="69"/>
  <c r="AQ8" s="1"/>
  <c r="AQ73" i="65"/>
  <c r="AQ9" i="73" s="1"/>
  <c r="AQ10" s="1"/>
  <c r="AH73" i="65"/>
  <c r="AH9" i="73" s="1"/>
  <c r="AH10" s="1"/>
  <c r="AU6" i="68"/>
  <c r="AU30" s="1"/>
  <c r="AU73" i="65"/>
  <c r="AU9" i="73" s="1"/>
  <c r="AU10" s="1"/>
  <c r="AI85" i="65"/>
  <c r="AI115"/>
  <c r="AL85"/>
  <c r="AK85"/>
  <c r="AH85"/>
  <c r="AJ115"/>
  <c r="AL115"/>
  <c r="AS85"/>
  <c r="AS109" s="1"/>
  <c r="AJ85"/>
  <c r="AM115"/>
  <c r="AF85"/>
  <c r="AF115"/>
  <c r="AP115"/>
  <c r="AO115"/>
  <c r="AU6" i="69"/>
  <c r="AU8" s="1"/>
  <c r="AU115" i="65"/>
  <c r="AV115"/>
  <c r="AK115"/>
  <c r="AC115"/>
  <c r="AI6" i="68"/>
  <c r="AF6"/>
  <c r="AG30" s="1"/>
  <c r="AL6"/>
  <c r="AM30" s="1"/>
  <c r="AQ6"/>
  <c r="AQ8" s="1"/>
  <c r="AH6" i="69"/>
  <c r="AH30" s="1"/>
  <c r="AS6"/>
  <c r="AS8" s="1"/>
  <c r="AS6" i="68"/>
  <c r="AS8" s="1"/>
  <c r="AH32" i="75"/>
  <c r="AH44" s="1"/>
  <c r="AH7" i="74"/>
  <c r="AU80" i="75"/>
  <c r="AU44"/>
  <c r="AU49"/>
  <c r="AU65"/>
  <c r="AU81"/>
  <c r="AJ32"/>
  <c r="AK44"/>
  <c r="AR32"/>
  <c r="AS80" s="1"/>
  <c r="AI32"/>
  <c r="AO32"/>
  <c r="AP80" s="1"/>
  <c r="AJ9" i="73"/>
  <c r="AJ10" s="1"/>
  <c r="AK6" i="69"/>
  <c r="AE92" i="75"/>
  <c r="AE49"/>
  <c r="AE81"/>
  <c r="AF81"/>
  <c r="AT19" i="74"/>
  <c r="AT15"/>
  <c r="AT17"/>
  <c r="AT14"/>
  <c r="AT18"/>
  <c r="AG49" i="75"/>
  <c r="AG81"/>
  <c r="AH81"/>
  <c r="AD92"/>
  <c r="AA32"/>
  <c r="AA48" s="1"/>
  <c r="AA5"/>
  <c r="AJ6" i="69"/>
  <c r="AN6"/>
  <c r="AQ18" i="74"/>
  <c r="AQ19"/>
  <c r="AQ14"/>
  <c r="AQ17"/>
  <c r="AQ15"/>
  <c r="AS44" i="75"/>
  <c r="AT92" s="1"/>
  <c r="AN7" i="74"/>
  <c r="AL80" i="75"/>
  <c r="AL44"/>
  <c r="AP7" i="74"/>
  <c r="AB32" i="75"/>
  <c r="AN44"/>
  <c r="Z64"/>
  <c r="AU64" s="1"/>
  <c r="AP44"/>
  <c r="AQ80"/>
  <c r="AM32"/>
  <c r="AF32"/>
  <c r="AC10" i="74"/>
  <c r="AE7"/>
  <c r="AS7"/>
  <c r="AL7"/>
  <c r="AT16"/>
  <c r="AG7"/>
  <c r="AT80" i="75"/>
  <c r="AD43" i="74"/>
  <c r="AD10"/>
  <c r="AD16" s="1"/>
  <c r="Z22" i="69"/>
  <c r="AH6" i="68"/>
  <c r="AF5"/>
  <c r="AF5" i="69"/>
  <c r="AG29" s="1"/>
  <c r="AB5"/>
  <c r="AB5" i="68"/>
  <c r="AI5" i="69"/>
  <c r="AI5" i="68"/>
  <c r="AP121" i="66"/>
  <c r="AO121"/>
  <c r="AP8" i="69"/>
  <c r="AG7" i="68"/>
  <c r="AR7"/>
  <c r="AL7"/>
  <c r="AN121" i="66"/>
  <c r="AB9" i="73"/>
  <c r="AB10" s="1"/>
  <c r="AB6" i="68"/>
  <c r="AB6" i="69"/>
  <c r="AK121" i="66"/>
  <c r="AE9" i="73"/>
  <c r="AE10" s="1"/>
  <c r="AE6" i="69"/>
  <c r="AE6" i="68"/>
  <c r="AT8" i="69"/>
  <c r="AG8" i="68"/>
  <c r="AE5"/>
  <c r="AE5" i="69"/>
  <c r="AD115" i="65"/>
  <c r="AD85"/>
  <c r="Z22" i="68"/>
  <c r="AP22" s="1"/>
  <c r="AP8"/>
  <c r="AL7" i="69"/>
  <c r="AH121" i="66"/>
  <c r="AU121" i="65"/>
  <c r="AV121"/>
  <c r="AR121" i="66"/>
  <c r="AU116"/>
  <c r="AV116"/>
  <c r="AQ121"/>
  <c r="AR115" i="65"/>
  <c r="AS115"/>
  <c r="AR85"/>
  <c r="AR109" s="1"/>
  <c r="AI121" i="66"/>
  <c r="AG8" i="69"/>
  <c r="AK30" i="68"/>
  <c r="AQ5" i="69"/>
  <c r="AQ5" i="68"/>
  <c r="AR29" s="1"/>
  <c r="AJ5"/>
  <c r="AJ5" i="69"/>
  <c r="AS5"/>
  <c r="AS5" i="68"/>
  <c r="AN5"/>
  <c r="AN5" i="69"/>
  <c r="AM5" i="68"/>
  <c r="AM5" i="69"/>
  <c r="AK5" i="68"/>
  <c r="AK5" i="69"/>
  <c r="AD5" i="68"/>
  <c r="AD5" i="69"/>
  <c r="AD9" i="73"/>
  <c r="AD10" s="1"/>
  <c r="AD6" i="68"/>
  <c r="AD6" i="69"/>
  <c r="AM121" i="66"/>
  <c r="AL121"/>
  <c r="AJ8" i="68"/>
  <c r="AR7" i="69"/>
  <c r="AJ121" i="66"/>
  <c r="AC9" i="73"/>
  <c r="AC10" s="1"/>
  <c r="AC6" i="69"/>
  <c r="AC6" i="68"/>
  <c r="AC121" i="66"/>
  <c r="AH29" i="68"/>
  <c r="AH7"/>
  <c r="AF121" i="66"/>
  <c r="AR9" i="73"/>
  <c r="AR10" s="1"/>
  <c r="AR6" i="68"/>
  <c r="AR6" i="69"/>
  <c r="AM8" i="68"/>
  <c r="AC5" i="69"/>
  <c r="AC5" i="68"/>
  <c r="AO5" i="69"/>
  <c r="AO5" i="68"/>
  <c r="AP5"/>
  <c r="AP5" i="69"/>
  <c r="AE121" i="66"/>
  <c r="AG7" i="69"/>
  <c r="AS121" i="66"/>
  <c r="AH7" i="69"/>
  <c r="AH29"/>
  <c r="AQ30"/>
  <c r="AO121" i="65"/>
  <c r="AN121"/>
  <c r="AD121" i="66"/>
  <c r="AE115" i="65"/>
  <c r="AE85"/>
  <c r="AT121" i="66"/>
  <c r="AN8" i="68"/>
  <c r="AT8"/>
  <c r="AT30"/>
  <c r="AM8" i="69"/>
  <c r="AV33" i="75"/>
  <c r="AP30" i="68" l="1"/>
  <c r="AQ121" i="65"/>
  <c r="E12" i="108"/>
  <c r="E5"/>
  <c r="E10"/>
  <c r="E8"/>
  <c r="E11"/>
  <c r="E9"/>
  <c r="E7"/>
  <c r="E6"/>
  <c r="AO8" i="69"/>
  <c r="AJ30" i="68"/>
  <c r="AT121" i="65"/>
  <c r="AG121"/>
  <c r="AP121"/>
  <c r="AO30" i="68"/>
  <c r="AV30" i="69"/>
  <c r="AO30"/>
  <c r="AQ22"/>
  <c r="AV30" i="68"/>
  <c r="AI30"/>
  <c r="AG30" i="69"/>
  <c r="AC121" i="65"/>
  <c r="AM30" i="69"/>
  <c r="AU8" i="68"/>
  <c r="AU32" s="1"/>
  <c r="AJ30" i="69"/>
  <c r="AL30"/>
  <c r="AK121" i="65"/>
  <c r="AJ121"/>
  <c r="AI121"/>
  <c r="AU30" i="69"/>
  <c r="AL121" i="65"/>
  <c r="AM121"/>
  <c r="AI8" i="68"/>
  <c r="AJ32" s="1"/>
  <c r="AH121" i="65"/>
  <c r="AF121"/>
  <c r="AH8" i="69"/>
  <c r="AI32" s="1"/>
  <c r="AF8" i="68"/>
  <c r="AG32" s="1"/>
  <c r="AL30"/>
  <c r="AU22"/>
  <c r="AF30"/>
  <c r="AL8"/>
  <c r="AM32" s="1"/>
  <c r="AH30"/>
  <c r="AQ30"/>
  <c r="AH8"/>
  <c r="AT30" i="69"/>
  <c r="AS22" i="68"/>
  <c r="AU22" i="69"/>
  <c r="AI30"/>
  <c r="AJ8"/>
  <c r="AJ32" s="1"/>
  <c r="AT22" i="68"/>
  <c r="AK30" i="69"/>
  <c r="AT22"/>
  <c r="AN8"/>
  <c r="AN32" s="1"/>
  <c r="AS22"/>
  <c r="AN30"/>
  <c r="AP22"/>
  <c r="AH80" i="75"/>
  <c r="AS64"/>
  <c r="AV32"/>
  <c r="AK7" i="74"/>
  <c r="AC15"/>
  <c r="AC14"/>
  <c r="AC18"/>
  <c r="AC19"/>
  <c r="AC17"/>
  <c r="AV49" i="75"/>
  <c r="AV65"/>
  <c r="AV81"/>
  <c r="AF30" i="69"/>
  <c r="AS10" i="74"/>
  <c r="AS16" s="1"/>
  <c r="AT43"/>
  <c r="AC16"/>
  <c r="AF80" i="75"/>
  <c r="AF44"/>
  <c r="AG80"/>
  <c r="AP64"/>
  <c r="AB80"/>
  <c r="AB44"/>
  <c r="AC80"/>
  <c r="Z34" i="74"/>
  <c r="AP10"/>
  <c r="AQ43"/>
  <c r="AO80" i="75"/>
  <c r="AO44"/>
  <c r="AP92" s="1"/>
  <c r="AR64"/>
  <c r="AR80"/>
  <c r="AR44"/>
  <c r="AS92" s="1"/>
  <c r="AH92"/>
  <c r="AF7" i="74"/>
  <c r="AA7"/>
  <c r="AA28" i="75"/>
  <c r="AO7" i="74"/>
  <c r="AP43" s="1"/>
  <c r="AR7"/>
  <c r="AS43" s="1"/>
  <c r="AJ80" i="75"/>
  <c r="AJ44"/>
  <c r="AK92" s="1"/>
  <c r="AK8" i="69"/>
  <c r="AL32" s="1"/>
  <c r="AD15" i="74"/>
  <c r="AD19"/>
  <c r="AD46"/>
  <c r="AD17"/>
  <c r="AD14"/>
  <c r="AD18"/>
  <c r="AL43"/>
  <c r="AL10"/>
  <c r="AL16" s="1"/>
  <c r="AE43"/>
  <c r="AE10"/>
  <c r="AE16" s="1"/>
  <c r="AM7"/>
  <c r="AL92" i="75"/>
  <c r="Z48"/>
  <c r="AF48" s="1"/>
  <c r="AA44"/>
  <c r="AI80"/>
  <c r="AI44"/>
  <c r="AJ7" i="74"/>
  <c r="AU92" i="75"/>
  <c r="AH43" i="74"/>
  <c r="AH10"/>
  <c r="AH16" s="1"/>
  <c r="Z76" i="75"/>
  <c r="AU76" s="1"/>
  <c r="AQ92"/>
  <c r="AN43" i="74"/>
  <c r="AN10"/>
  <c r="AN16" s="1"/>
  <c r="AG43"/>
  <c r="AG10"/>
  <c r="AG16" s="1"/>
  <c r="AM80" i="75"/>
  <c r="AM44"/>
  <c r="AQ64"/>
  <c r="AT64"/>
  <c r="AN80"/>
  <c r="AB7" i="74"/>
  <c r="AI7"/>
  <c r="AK80" i="75"/>
  <c r="AU7" i="74"/>
  <c r="Z21" i="69"/>
  <c r="AR21" s="1"/>
  <c r="Z24"/>
  <c r="AU24" s="1"/>
  <c r="AX22"/>
  <c r="AW22"/>
  <c r="AV22"/>
  <c r="AR22"/>
  <c r="AR22" i="68"/>
  <c r="AR8"/>
  <c r="AS32" s="1"/>
  <c r="AR30"/>
  <c r="AR8" i="69"/>
  <c r="AS32" s="1"/>
  <c r="AR30"/>
  <c r="AC8" i="68"/>
  <c r="AD7"/>
  <c r="AD29"/>
  <c r="AN7" i="69"/>
  <c r="AN29"/>
  <c r="AS29"/>
  <c r="AS7"/>
  <c r="AR29"/>
  <c r="AQ29"/>
  <c r="AQ7"/>
  <c r="AS30" i="68"/>
  <c r="AE29" i="69"/>
  <c r="AE7"/>
  <c r="AT32"/>
  <c r="AQ32" i="68"/>
  <c r="AB8" i="69"/>
  <c r="AO32" i="68"/>
  <c r="AF7" i="69"/>
  <c r="AG31" s="1"/>
  <c r="AF29"/>
  <c r="AH31"/>
  <c r="AM29" i="68"/>
  <c r="AM7"/>
  <c r="AR121" i="65"/>
  <c r="AD121"/>
  <c r="AE29" i="68"/>
  <c r="AE7"/>
  <c r="AV32" i="69"/>
  <c r="AU32"/>
  <c r="AC30" i="68"/>
  <c r="AB8"/>
  <c r="AP32" i="69"/>
  <c r="AI29"/>
  <c r="AI7"/>
  <c r="AF29" i="68"/>
  <c r="AF7"/>
  <c r="AG31" s="1"/>
  <c r="AO7"/>
  <c r="AO29"/>
  <c r="AC30" i="69"/>
  <c r="AC8"/>
  <c r="AD8"/>
  <c r="AD30"/>
  <c r="AD7"/>
  <c r="AD29"/>
  <c r="AK29" i="68"/>
  <c r="AK7"/>
  <c r="AT5" i="69"/>
  <c r="AT5" i="68"/>
  <c r="AM32" i="69"/>
  <c r="AT32" i="68"/>
  <c r="AN32"/>
  <c r="AO29" i="69"/>
  <c r="AO7"/>
  <c r="AC29" i="68"/>
  <c r="AC7"/>
  <c r="AU121" i="66"/>
  <c r="AV121"/>
  <c r="AD8" i="68"/>
  <c r="AD30"/>
  <c r="AN29"/>
  <c r="AN7"/>
  <c r="AS29"/>
  <c r="AS7"/>
  <c r="AK32"/>
  <c r="AG32" i="69"/>
  <c r="Z24" i="68"/>
  <c r="AQ24" s="1"/>
  <c r="AP32"/>
  <c r="AX22"/>
  <c r="AV22"/>
  <c r="AW22"/>
  <c r="AE30"/>
  <c r="AE8"/>
  <c r="AS30" i="69"/>
  <c r="AG29" i="68"/>
  <c r="AB7"/>
  <c r="AC29" i="69"/>
  <c r="AC7"/>
  <c r="AE121" i="65"/>
  <c r="AQ32" i="69"/>
  <c r="AP29"/>
  <c r="AP7"/>
  <c r="Z21" i="68"/>
  <c r="AR21" s="1"/>
  <c r="AP7"/>
  <c r="AP29"/>
  <c r="AH31"/>
  <c r="AK29" i="69"/>
  <c r="AK7"/>
  <c r="AM7"/>
  <c r="AM29"/>
  <c r="AJ29"/>
  <c r="AJ7"/>
  <c r="AJ29" i="68"/>
  <c r="AJ7"/>
  <c r="AQ29"/>
  <c r="AQ7"/>
  <c r="AR31" s="1"/>
  <c r="AS121" i="65"/>
  <c r="AL29" i="69"/>
  <c r="AE8"/>
  <c r="AE30"/>
  <c r="AQ22" i="68"/>
  <c r="AL29"/>
  <c r="AI29"/>
  <c r="AI7"/>
  <c r="AB7" i="69"/>
  <c r="AW33" i="75"/>
  <c r="AM48" l="1"/>
  <c r="AI32" i="68"/>
  <c r="AP34" i="74"/>
  <c r="AX34"/>
  <c r="AS76" i="75"/>
  <c r="AV32" i="68"/>
  <c r="AH32" i="69"/>
  <c r="AO32"/>
  <c r="AF32" i="68"/>
  <c r="AH32"/>
  <c r="AL32"/>
  <c r="AQ24" i="69"/>
  <c r="AK32"/>
  <c r="AT24"/>
  <c r="AP24"/>
  <c r="AS24"/>
  <c r="AP76" i="75"/>
  <c r="AP24" i="68"/>
  <c r="AR48" i="75"/>
  <c r="AJ48"/>
  <c r="AB48"/>
  <c r="AP14" i="74"/>
  <c r="AP18"/>
  <c r="AP15"/>
  <c r="AP17"/>
  <c r="Z37"/>
  <c r="AP19"/>
  <c r="AQ46"/>
  <c r="AP21" i="68"/>
  <c r="AH15" i="74"/>
  <c r="AH14"/>
  <c r="AH17"/>
  <c r="AH18"/>
  <c r="AH19"/>
  <c r="AH46"/>
  <c r="AI48" i="75"/>
  <c r="AM43" i="74"/>
  <c r="AM10"/>
  <c r="AM16" s="1"/>
  <c r="AO43"/>
  <c r="AO10"/>
  <c r="AO16" s="1"/>
  <c r="AF43"/>
  <c r="AF10"/>
  <c r="AF16" s="1"/>
  <c r="AR76" i="75"/>
  <c r="AR92"/>
  <c r="AO92"/>
  <c r="AP16" i="74"/>
  <c r="AQ34"/>
  <c r="AT34"/>
  <c r="AF92" i="75"/>
  <c r="AG92"/>
  <c r="AK43" i="74"/>
  <c r="AK10"/>
  <c r="AK16" s="1"/>
  <c r="AI43"/>
  <c r="AI10"/>
  <c r="AI16" s="1"/>
  <c r="AW32" i="75"/>
  <c r="AW65"/>
  <c r="AW81"/>
  <c r="AW49"/>
  <c r="AU43" i="74"/>
  <c r="AU34"/>
  <c r="AU10"/>
  <c r="AB43"/>
  <c r="AB10"/>
  <c r="AC43"/>
  <c r="AQ76" i="75"/>
  <c r="AT76"/>
  <c r="AJ43" i="74"/>
  <c r="AJ10"/>
  <c r="AJ16" s="1"/>
  <c r="AI92" i="75"/>
  <c r="AR43" i="74"/>
  <c r="AR34"/>
  <c r="AR10"/>
  <c r="AR16" s="1"/>
  <c r="AO48" i="75"/>
  <c r="AS17" i="74"/>
  <c r="AS14"/>
  <c r="AS15"/>
  <c r="AS19"/>
  <c r="AS18"/>
  <c r="AT46"/>
  <c r="AV48" i="75"/>
  <c r="AV64"/>
  <c r="AV80"/>
  <c r="AV44"/>
  <c r="Z60"/>
  <c r="AR60" s="1"/>
  <c r="AM92"/>
  <c r="AG19" i="74"/>
  <c r="AG15"/>
  <c r="AG14"/>
  <c r="AG18"/>
  <c r="AG17"/>
  <c r="AN15"/>
  <c r="AN17"/>
  <c r="AN14"/>
  <c r="AN19"/>
  <c r="AN18"/>
  <c r="BE48" i="75"/>
  <c r="BE64" s="1"/>
  <c r="AY48"/>
  <c r="AY64" s="1"/>
  <c r="AZ48"/>
  <c r="AZ64" s="1"/>
  <c r="BD48"/>
  <c r="BD64" s="1"/>
  <c r="BB48"/>
  <c r="BB64" s="1"/>
  <c r="BA48"/>
  <c r="BA64" s="1"/>
  <c r="BC48"/>
  <c r="BC64" s="1"/>
  <c r="AC48"/>
  <c r="AQ48"/>
  <c r="AD48"/>
  <c r="AG48"/>
  <c r="AE48"/>
  <c r="AT48"/>
  <c r="AH48"/>
  <c r="AS48"/>
  <c r="AU48"/>
  <c r="AP48"/>
  <c r="AK48"/>
  <c r="AL48"/>
  <c r="AN48"/>
  <c r="AN92"/>
  <c r="AE15" i="74"/>
  <c r="AE18"/>
  <c r="AE19"/>
  <c r="AE46"/>
  <c r="AE17"/>
  <c r="AE14"/>
  <c r="AL15"/>
  <c r="AL18"/>
  <c r="AL14"/>
  <c r="AL17"/>
  <c r="AL19"/>
  <c r="AJ92" i="75"/>
  <c r="AJ60"/>
  <c r="Z25" i="74"/>
  <c r="AA10"/>
  <c r="AA16" s="1"/>
  <c r="AB92" i="75"/>
  <c r="AC92"/>
  <c r="AS34" i="74"/>
  <c r="AV7"/>
  <c r="AQ21" i="69"/>
  <c r="AR31"/>
  <c r="AR24"/>
  <c r="AS21"/>
  <c r="AT21"/>
  <c r="Z23"/>
  <c r="AR23" s="1"/>
  <c r="AX24"/>
  <c r="AV24"/>
  <c r="AW24"/>
  <c r="AP21"/>
  <c r="AO31" i="68"/>
  <c r="AQ21"/>
  <c r="AM31" i="69"/>
  <c r="AX24" i="68"/>
  <c r="AW24"/>
  <c r="AV24"/>
  <c r="AS21"/>
  <c r="AC31"/>
  <c r="AT24"/>
  <c r="AT29" i="69"/>
  <c r="AT7"/>
  <c r="AK31" i="68"/>
  <c r="AS24"/>
  <c r="AR32" i="69"/>
  <c r="AR24" i="68"/>
  <c r="AR32"/>
  <c r="AO31" i="69"/>
  <c r="AD32"/>
  <c r="AN31"/>
  <c r="AI31" i="68"/>
  <c r="AE32" i="69"/>
  <c r="Z23" i="68"/>
  <c r="AR23" s="1"/>
  <c r="AP31"/>
  <c r="AP31" i="69"/>
  <c r="AE32" i="68"/>
  <c r="AS31"/>
  <c r="AN31"/>
  <c r="AD32"/>
  <c r="AD31" i="69"/>
  <c r="AC32"/>
  <c r="AF31"/>
  <c r="AD31" i="68"/>
  <c r="AC32"/>
  <c r="AU24"/>
  <c r="AC31" i="69"/>
  <c r="AF31" i="68"/>
  <c r="AM31"/>
  <c r="AS31" i="69"/>
  <c r="AQ31" i="68"/>
  <c r="AJ31"/>
  <c r="AJ31" i="69"/>
  <c r="AK31"/>
  <c r="AF32"/>
  <c r="AT21" i="68"/>
  <c r="AT7"/>
  <c r="AT29"/>
  <c r="AI31" i="69"/>
  <c r="AE31" i="68"/>
  <c r="AL31"/>
  <c r="AE31" i="69"/>
  <c r="AL31"/>
  <c r="AQ31"/>
  <c r="AX33" i="75"/>
  <c r="AN46" i="74" l="1"/>
  <c r="AS37"/>
  <c r="AX37"/>
  <c r="AU25"/>
  <c r="AX25"/>
  <c r="AQ23" i="68"/>
  <c r="AA25" i="74"/>
  <c r="AB60" i="75"/>
  <c r="AL46" i="74"/>
  <c r="AI25"/>
  <c r="AG46"/>
  <c r="AO60" i="75"/>
  <c r="AK25" i="74"/>
  <c r="AA15"/>
  <c r="AA18"/>
  <c r="Z28"/>
  <c r="AX28" s="1"/>
  <c r="AA17"/>
  <c r="AA14"/>
  <c r="AA19"/>
  <c r="AA60" i="75"/>
  <c r="AS46" i="74"/>
  <c r="AR25"/>
  <c r="AJ15"/>
  <c r="AJ14"/>
  <c r="AJ17"/>
  <c r="AJ46"/>
  <c r="AJ19"/>
  <c r="AJ18"/>
  <c r="AF15"/>
  <c r="AF14"/>
  <c r="AF17"/>
  <c r="AF46"/>
  <c r="AF19"/>
  <c r="AF18"/>
  <c r="AO17"/>
  <c r="AO46"/>
  <c r="AO18"/>
  <c r="AO15"/>
  <c r="AO14"/>
  <c r="AO19"/>
  <c r="AM19"/>
  <c r="AM15"/>
  <c r="AM14"/>
  <c r="AM17"/>
  <c r="AM18"/>
  <c r="AM46"/>
  <c r="AP46"/>
  <c r="AX32" i="75"/>
  <c r="AU15" i="74"/>
  <c r="AU18"/>
  <c r="AU37"/>
  <c r="AU19"/>
  <c r="AU17"/>
  <c r="AU14"/>
  <c r="AU46"/>
  <c r="AX65" i="75"/>
  <c r="AX49"/>
  <c r="AX81"/>
  <c r="AV25" i="74"/>
  <c r="AV43"/>
  <c r="AV34"/>
  <c r="AV10"/>
  <c r="AV16" s="1"/>
  <c r="AY60" i="75"/>
  <c r="AY76" s="1"/>
  <c r="BA60"/>
  <c r="BA76" s="1"/>
  <c r="BC60"/>
  <c r="BC76" s="1"/>
  <c r="BB60"/>
  <c r="BB76" s="1"/>
  <c r="AZ60"/>
  <c r="AZ76" s="1"/>
  <c r="BD60"/>
  <c r="BD76" s="1"/>
  <c r="BE60"/>
  <c r="BE76" s="1"/>
  <c r="AQ60"/>
  <c r="AC60"/>
  <c r="AE60"/>
  <c r="AD60"/>
  <c r="AG60"/>
  <c r="AT60"/>
  <c r="AU60"/>
  <c r="AP60"/>
  <c r="AS60"/>
  <c r="AH60"/>
  <c r="AN60"/>
  <c r="AL60"/>
  <c r="AK60"/>
  <c r="AR15" i="74"/>
  <c r="AR17"/>
  <c r="AR37"/>
  <c r="AR19"/>
  <c r="AR14"/>
  <c r="AR18"/>
  <c r="AR46"/>
  <c r="AI60" i="75"/>
  <c r="AB25" i="74"/>
  <c r="AI46"/>
  <c r="AI17"/>
  <c r="AI15"/>
  <c r="AI18"/>
  <c r="AI14"/>
  <c r="AI19"/>
  <c r="AK15"/>
  <c r="AK18"/>
  <c r="AK17"/>
  <c r="AK19"/>
  <c r="AK14"/>
  <c r="AK46"/>
  <c r="AF60" i="75"/>
  <c r="AB15" i="74"/>
  <c r="AB14"/>
  <c r="AB18"/>
  <c r="AB19"/>
  <c r="AB17"/>
  <c r="AB46"/>
  <c r="AC46"/>
  <c r="AW7"/>
  <c r="AX43" s="1"/>
  <c r="AT25"/>
  <c r="AQ25"/>
  <c r="AC25"/>
  <c r="AD25"/>
  <c r="AP25"/>
  <c r="AE25"/>
  <c r="AH25"/>
  <c r="AS25"/>
  <c r="AL25"/>
  <c r="AN25"/>
  <c r="AG25"/>
  <c r="AM60" i="75"/>
  <c r="AV76"/>
  <c r="AV60"/>
  <c r="AV92"/>
  <c r="AJ25" i="74"/>
  <c r="AB16"/>
  <c r="AU16"/>
  <c r="AW64" i="75"/>
  <c r="AW80"/>
  <c r="AW48"/>
  <c r="AW44"/>
  <c r="AF25" i="74"/>
  <c r="AO25"/>
  <c r="AM25"/>
  <c r="AP37"/>
  <c r="AT37"/>
  <c r="AQ37"/>
  <c r="AP23" i="69"/>
  <c r="AS23"/>
  <c r="AT23"/>
  <c r="AQ23"/>
  <c r="AT31"/>
  <c r="AV5" i="68"/>
  <c r="AV5" i="69"/>
  <c r="AT23" i="68"/>
  <c r="AT31"/>
  <c r="AU5" i="69"/>
  <c r="AU5" i="68"/>
  <c r="AS23"/>
  <c r="AP23"/>
  <c r="AA28" i="74" l="1"/>
  <c r="AQ28"/>
  <c r="AT28"/>
  <c r="AD28"/>
  <c r="AC28"/>
  <c r="AP28"/>
  <c r="AS28"/>
  <c r="AL28"/>
  <c r="AG28"/>
  <c r="AH28"/>
  <c r="AN28"/>
  <c r="AE28"/>
  <c r="AI28"/>
  <c r="AO28"/>
  <c r="AB28"/>
  <c r="AK28"/>
  <c r="AR28"/>
  <c r="AM28"/>
  <c r="AW76" i="75"/>
  <c r="AW60"/>
  <c r="AW92"/>
  <c r="AX48"/>
  <c r="AX64"/>
  <c r="AX44"/>
  <c r="AX80"/>
  <c r="AF28" i="74"/>
  <c r="AW43"/>
  <c r="AW25"/>
  <c r="AW34"/>
  <c r="AW10"/>
  <c r="AX46" s="1"/>
  <c r="AV37"/>
  <c r="AV17"/>
  <c r="AV18"/>
  <c r="AV14"/>
  <c r="AV15"/>
  <c r="AV19"/>
  <c r="AV46"/>
  <c r="AV28"/>
  <c r="AU28"/>
  <c r="AJ28"/>
  <c r="AV21" i="69"/>
  <c r="AU21"/>
  <c r="AV21" i="68"/>
  <c r="AV29"/>
  <c r="AV7"/>
  <c r="AU21"/>
  <c r="AU29"/>
  <c r="AU7"/>
  <c r="AV7" i="69"/>
  <c r="AV29"/>
  <c r="AW5" i="68"/>
  <c r="AW5" i="69"/>
  <c r="AU7"/>
  <c r="AU29"/>
  <c r="AW37" i="74" l="1"/>
  <c r="AW17"/>
  <c r="AW14"/>
  <c r="AW18"/>
  <c r="AW46"/>
  <c r="AW19"/>
  <c r="AW15"/>
  <c r="AW28"/>
  <c r="AX76" i="75"/>
  <c r="AX92"/>
  <c r="AX60"/>
  <c r="AW16" i="74"/>
  <c r="AV23" i="69"/>
  <c r="AU23"/>
  <c r="AW21"/>
  <c r="AU31"/>
  <c r="AV31"/>
  <c r="AW21" i="68"/>
  <c r="AW7"/>
  <c r="AW29"/>
  <c r="AW29" i="69"/>
  <c r="AW7"/>
  <c r="AU23" i="68"/>
  <c r="AU31"/>
  <c r="AV23"/>
  <c r="AV31"/>
  <c r="AX5" i="69"/>
  <c r="AX29" l="1"/>
  <c r="AX7"/>
  <c r="AX21"/>
  <c r="AW23"/>
  <c r="AX5" i="68"/>
  <c r="AW31" i="69"/>
  <c r="AW23" i="68"/>
  <c r="AW31"/>
  <c r="AX23" i="69" l="1"/>
  <c r="AX31"/>
  <c r="AX29" i="68"/>
  <c r="AX7"/>
  <c r="AX21"/>
  <c r="AX23" l="1"/>
  <c r="AX31"/>
  <c r="AA12" i="67" l="1"/>
  <c r="AA11"/>
  <c r="AA10"/>
  <c r="AA9"/>
  <c r="AA8"/>
  <c r="AA7"/>
  <c r="AA81" i="65"/>
  <c r="AA6" i="67" l="1"/>
  <c r="AA93" i="65"/>
  <c r="AP93"/>
  <c r="AK93"/>
  <c r="AR93"/>
  <c r="AB93"/>
  <c r="AU93"/>
  <c r="AE93"/>
  <c r="AD93"/>
  <c r="AG93"/>
  <c r="AT93"/>
  <c r="AN93"/>
  <c r="AL93"/>
  <c r="AQ93"/>
  <c r="AX93"/>
  <c r="AO93"/>
  <c r="AF93"/>
  <c r="AW93"/>
  <c r="AI93"/>
  <c r="AS93"/>
  <c r="AC93"/>
  <c r="AH93"/>
  <c r="AJ93"/>
  <c r="AM93"/>
  <c r="AV93"/>
  <c r="AA18"/>
  <c r="AA31"/>
  <c r="AA80" s="1"/>
  <c r="AA47"/>
  <c r="AA79" s="1"/>
  <c r="AA14" i="66"/>
  <c r="AA14" i="67" s="1"/>
  <c r="AA13" s="1"/>
  <c r="AA47" i="66"/>
  <c r="AA79" s="1"/>
  <c r="AB115" s="1"/>
  <c r="AA14" i="65"/>
  <c r="AA31" i="66"/>
  <c r="AA80" s="1"/>
  <c r="C7" i="107"/>
  <c r="AB115" i="65"/>
  <c r="AA76" i="67"/>
  <c r="AA75" s="1"/>
  <c r="AA74" s="1"/>
  <c r="AA88"/>
  <c r="AA6" i="65"/>
  <c r="C9" i="107"/>
  <c r="AB117" i="65"/>
  <c r="AA6" i="66"/>
  <c r="AA101" i="67"/>
  <c r="AA81" i="66"/>
  <c r="AA18"/>
  <c r="AA13" i="65" l="1"/>
  <c r="AA78" s="1"/>
  <c r="AH90" s="1"/>
  <c r="AA92" i="66"/>
  <c r="AQ92"/>
  <c r="AT92"/>
  <c r="AO92"/>
  <c r="AM92"/>
  <c r="AP92"/>
  <c r="AF92"/>
  <c r="AE92"/>
  <c r="AB92"/>
  <c r="AJ92"/>
  <c r="AN92"/>
  <c r="AR92"/>
  <c r="AW92"/>
  <c r="AD92"/>
  <c r="AU92"/>
  <c r="AK92"/>
  <c r="AX92"/>
  <c r="AV92"/>
  <c r="AH92"/>
  <c r="AC92"/>
  <c r="AS92"/>
  <c r="AI92"/>
  <c r="AL92"/>
  <c r="AG92"/>
  <c r="AA93"/>
  <c r="AM93"/>
  <c r="AT93"/>
  <c r="AD93"/>
  <c r="AQ93"/>
  <c r="AO93"/>
  <c r="AV93"/>
  <c r="AJ93"/>
  <c r="AW93"/>
  <c r="AI93"/>
  <c r="AK93"/>
  <c r="AF93"/>
  <c r="AX93"/>
  <c r="AL93"/>
  <c r="AU93"/>
  <c r="AG93"/>
  <c r="AC93"/>
  <c r="AR93"/>
  <c r="AB93"/>
  <c r="AP93"/>
  <c r="AH93"/>
  <c r="AE93"/>
  <c r="AS93"/>
  <c r="AN93"/>
  <c r="AA91"/>
  <c r="AE91"/>
  <c r="AC91"/>
  <c r="AH91"/>
  <c r="AD91"/>
  <c r="AB91"/>
  <c r="AK91"/>
  <c r="AF91"/>
  <c r="AO91"/>
  <c r="AG91"/>
  <c r="AL91"/>
  <c r="AJ91"/>
  <c r="AR91"/>
  <c r="AP91"/>
  <c r="AS91"/>
  <c r="AX91"/>
  <c r="AU91"/>
  <c r="AI91"/>
  <c r="AT91"/>
  <c r="AV91"/>
  <c r="AN91"/>
  <c r="AW91"/>
  <c r="AM91"/>
  <c r="AQ91"/>
  <c r="AA5" i="67"/>
  <c r="AA122" s="1"/>
  <c r="AA13" i="66"/>
  <c r="AA78" s="1"/>
  <c r="AB114" s="1"/>
  <c r="D7" i="107"/>
  <c r="D8"/>
  <c r="AB116" i="66"/>
  <c r="AL90" i="65"/>
  <c r="AK90"/>
  <c r="AA91"/>
  <c r="AV91"/>
  <c r="AW91"/>
  <c r="AX91"/>
  <c r="AG91"/>
  <c r="AP91"/>
  <c r="AM91"/>
  <c r="AT91"/>
  <c r="AK91"/>
  <c r="AF91"/>
  <c r="AQ91"/>
  <c r="AJ91"/>
  <c r="AR91"/>
  <c r="AD91"/>
  <c r="AO91"/>
  <c r="AH91"/>
  <c r="AS91"/>
  <c r="AC91"/>
  <c r="AL91"/>
  <c r="AN91"/>
  <c r="AB91"/>
  <c r="AE91"/>
  <c r="AI91"/>
  <c r="AU91"/>
  <c r="AA92"/>
  <c r="AM92"/>
  <c r="AV92"/>
  <c r="AK92"/>
  <c r="AB92"/>
  <c r="AR92"/>
  <c r="AD92"/>
  <c r="AI92"/>
  <c r="AH92"/>
  <c r="AG92"/>
  <c r="AU92"/>
  <c r="AT92"/>
  <c r="AL92"/>
  <c r="AC92"/>
  <c r="AW92"/>
  <c r="AQ92"/>
  <c r="AJ92"/>
  <c r="AX92"/>
  <c r="AN92"/>
  <c r="AS92"/>
  <c r="AF92"/>
  <c r="AP92"/>
  <c r="AE92"/>
  <c r="AO92"/>
  <c r="AB116"/>
  <c r="C8" i="107"/>
  <c r="AA77" i="65"/>
  <c r="AB113" s="1"/>
  <c r="AA5"/>
  <c r="AA77" i="66"/>
  <c r="D6" i="107"/>
  <c r="D9"/>
  <c r="AB117" i="66"/>
  <c r="C6" i="107" l="1"/>
  <c r="AO90" i="65"/>
  <c r="AF90"/>
  <c r="AB114"/>
  <c r="AB90"/>
  <c r="AG90"/>
  <c r="AU90"/>
  <c r="AD90"/>
  <c r="AN90"/>
  <c r="AM90"/>
  <c r="AX90"/>
  <c r="AV90"/>
  <c r="AC90"/>
  <c r="AT90"/>
  <c r="AE90"/>
  <c r="AW90"/>
  <c r="AR90"/>
  <c r="AA90"/>
  <c r="AS90"/>
  <c r="AJ90"/>
  <c r="AQ90"/>
  <c r="AI90"/>
  <c r="AP90"/>
  <c r="AA5" i="66"/>
  <c r="AA73" s="1"/>
  <c r="AA89"/>
  <c r="AB89"/>
  <c r="AX89"/>
  <c r="AM89"/>
  <c r="AQ89"/>
  <c r="AS89"/>
  <c r="AG89"/>
  <c r="AE89"/>
  <c r="AV89"/>
  <c r="AH89"/>
  <c r="AJ89"/>
  <c r="AP89"/>
  <c r="AU89"/>
  <c r="AD89"/>
  <c r="AC89"/>
  <c r="AN89"/>
  <c r="AR89"/>
  <c r="AO89"/>
  <c r="AL89"/>
  <c r="AW89"/>
  <c r="AT89"/>
  <c r="AF89"/>
  <c r="AI89"/>
  <c r="AK89"/>
  <c r="AA90"/>
  <c r="AN90"/>
  <c r="AL90"/>
  <c r="AV90"/>
  <c r="AX90"/>
  <c r="AE90"/>
  <c r="AT90"/>
  <c r="AJ90"/>
  <c r="AR90"/>
  <c r="AP90"/>
  <c r="AC90"/>
  <c r="AU90"/>
  <c r="AS90"/>
  <c r="AW90"/>
  <c r="AO90"/>
  <c r="AI90"/>
  <c r="AK90"/>
  <c r="AD90"/>
  <c r="AQ90"/>
  <c r="AG90"/>
  <c r="AH90"/>
  <c r="AF90"/>
  <c r="AM90"/>
  <c r="AB90"/>
  <c r="AA89" i="65"/>
  <c r="AL89"/>
  <c r="AJ89"/>
  <c r="AR89"/>
  <c r="AW89"/>
  <c r="AK89"/>
  <c r="AI89"/>
  <c r="AC89"/>
  <c r="AE89"/>
  <c r="AV89"/>
  <c r="AS89"/>
  <c r="AU89"/>
  <c r="AD89"/>
  <c r="AX89"/>
  <c r="AN89"/>
  <c r="AQ89"/>
  <c r="AT89"/>
  <c r="AP89"/>
  <c r="AM89"/>
  <c r="AH89"/>
  <c r="AB89"/>
  <c r="AG89"/>
  <c r="AO89"/>
  <c r="AF89"/>
  <c r="D5" i="107"/>
  <c r="AA85" i="66"/>
  <c r="AB97" s="1"/>
  <c r="AB113"/>
  <c r="AA73" i="65"/>
  <c r="AA9" i="73" s="1"/>
  <c r="AA10" s="1"/>
  <c r="AA6" i="69"/>
  <c r="AA6" i="68"/>
  <c r="C5" i="107"/>
  <c r="AA85" i="65"/>
  <c r="AA97" i="66" l="1"/>
  <c r="AK97"/>
  <c r="AS97"/>
  <c r="AT97"/>
  <c r="AO97"/>
  <c r="AF97"/>
  <c r="AE97"/>
  <c r="AC97"/>
  <c r="AW97"/>
  <c r="AV97"/>
  <c r="AI97"/>
  <c r="AQ97"/>
  <c r="AU97"/>
  <c r="AN97"/>
  <c r="AL97"/>
  <c r="AP97"/>
  <c r="AR97"/>
  <c r="AJ97"/>
  <c r="AD97"/>
  <c r="AH97"/>
  <c r="AG97"/>
  <c r="AM97"/>
  <c r="AX97"/>
  <c r="AA97" i="65"/>
  <c r="AX97"/>
  <c r="AV97"/>
  <c r="AW97"/>
  <c r="AM97"/>
  <c r="AP97"/>
  <c r="AT97"/>
  <c r="AG97"/>
  <c r="AJ97"/>
  <c r="AQ97"/>
  <c r="AL97"/>
  <c r="AE97"/>
  <c r="AB97"/>
  <c r="AO97"/>
  <c r="AS97"/>
  <c r="AH97"/>
  <c r="AU97"/>
  <c r="AN97"/>
  <c r="AK97"/>
  <c r="AI97"/>
  <c r="AR97"/>
  <c r="AC97"/>
  <c r="AF97"/>
  <c r="AD97"/>
  <c r="AA8" i="69"/>
  <c r="Z14"/>
  <c r="AA14" s="1"/>
  <c r="AB30"/>
  <c r="C13" i="107"/>
  <c r="AB121" i="65"/>
  <c r="D13" i="107"/>
  <c r="F5" s="1"/>
  <c r="AB121" i="66"/>
  <c r="E5" i="107"/>
  <c r="Z14" i="68"/>
  <c r="AA14" s="1"/>
  <c r="AA8"/>
  <c r="AB30"/>
  <c r="F10" i="107" l="1"/>
  <c r="F13"/>
  <c r="F12"/>
  <c r="F11"/>
  <c r="F8"/>
  <c r="F7"/>
  <c r="F9"/>
  <c r="F6"/>
  <c r="Z16" i="68"/>
  <c r="AB32"/>
  <c r="AE14" i="69"/>
  <c r="AG14"/>
  <c r="AP14"/>
  <c r="AX14"/>
  <c r="AU14"/>
  <c r="AH14"/>
  <c r="AT14"/>
  <c r="AK14"/>
  <c r="AW14"/>
  <c r="AS14"/>
  <c r="AM14"/>
  <c r="AI14"/>
  <c r="AD14"/>
  <c r="AQ14"/>
  <c r="AV14"/>
  <c r="AO14"/>
  <c r="AL14"/>
  <c r="AF14"/>
  <c r="AB14"/>
  <c r="AC14"/>
  <c r="AN14"/>
  <c r="AJ14"/>
  <c r="AR14"/>
  <c r="AP14" i="68"/>
  <c r="AI14"/>
  <c r="AK14"/>
  <c r="AB14"/>
  <c r="AY14"/>
  <c r="BA14"/>
  <c r="AV14"/>
  <c r="AD14"/>
  <c r="AE14"/>
  <c r="AQ14"/>
  <c r="AN14"/>
  <c r="AL14"/>
  <c r="AJ14"/>
  <c r="AG14"/>
  <c r="AC14"/>
  <c r="BC14"/>
  <c r="BE14"/>
  <c r="AH14"/>
  <c r="AU14"/>
  <c r="AS14"/>
  <c r="AZ14"/>
  <c r="AX14"/>
  <c r="AO14"/>
  <c r="AM14"/>
  <c r="AR14"/>
  <c r="BB14"/>
  <c r="BD14"/>
  <c r="AW14"/>
  <c r="AT14"/>
  <c r="AF14"/>
  <c r="E7" i="107"/>
  <c r="E12"/>
  <c r="E13"/>
  <c r="E11"/>
  <c r="E10"/>
  <c r="E6"/>
  <c r="E8"/>
  <c r="E9"/>
  <c r="Z16" i="69"/>
  <c r="AA16" s="1"/>
  <c r="AB32"/>
  <c r="AK16" l="1"/>
  <c r="AC16"/>
  <c r="AB16"/>
  <c r="AI16"/>
  <c r="AJ16"/>
  <c r="AN16"/>
  <c r="AP16"/>
  <c r="AW16"/>
  <c r="AF16"/>
  <c r="AE16"/>
  <c r="AS16"/>
  <c r="AH16"/>
  <c r="AU16"/>
  <c r="AR16"/>
  <c r="AM16"/>
  <c r="AO16"/>
  <c r="AL16"/>
  <c r="AD16"/>
  <c r="AT16"/>
  <c r="AG16"/>
  <c r="AX16"/>
  <c r="AQ16"/>
  <c r="AV16"/>
  <c r="AA16" i="68"/>
  <c r="AK16"/>
  <c r="AF16"/>
  <c r="AS16"/>
  <c r="BE16"/>
  <c r="AX16"/>
  <c r="AO16"/>
  <c r="AI16"/>
  <c r="AN16"/>
  <c r="AQ16"/>
  <c r="AZ16"/>
  <c r="BB16"/>
  <c r="AV16"/>
  <c r="AP16"/>
  <c r="AG16"/>
  <c r="AH16"/>
  <c r="AR16"/>
  <c r="AE16"/>
  <c r="AD16"/>
  <c r="BD16"/>
  <c r="AY16"/>
  <c r="AW16"/>
  <c r="AL16"/>
  <c r="AT16"/>
  <c r="AM16"/>
  <c r="AJ16"/>
  <c r="AB16"/>
  <c r="AC16"/>
  <c r="BA16"/>
  <c r="BC16"/>
  <c r="AU16"/>
  <c r="AA11" i="70" l="1"/>
  <c r="AA15" s="1"/>
  <c r="AA21" l="1"/>
  <c r="AA20"/>
  <c r="AA19"/>
  <c r="AA18"/>
  <c r="AA16"/>
  <c r="AA17"/>
  <c r="AA33" i="64" l="1"/>
  <c r="AK33"/>
  <c r="AC33"/>
  <c r="AS33"/>
  <c r="AR33"/>
  <c r="AB33"/>
  <c r="AU33"/>
  <c r="AE33"/>
  <c r="AX33"/>
  <c r="AH33"/>
  <c r="AB59"/>
  <c r="AN33"/>
  <c r="AQ33"/>
  <c r="AT33"/>
  <c r="AD33"/>
  <c r="AO33"/>
  <c r="AG33"/>
  <c r="AW33"/>
  <c r="AJ33"/>
  <c r="AM33"/>
  <c r="AP33"/>
  <c r="AV33"/>
  <c r="AF33"/>
  <c r="AI33"/>
  <c r="AL33"/>
  <c r="AA5"/>
  <c r="AA32" l="1"/>
  <c r="AL32"/>
  <c r="AT32"/>
  <c r="AK32"/>
  <c r="AX32"/>
  <c r="AO32"/>
  <c r="AB32"/>
  <c r="AV32"/>
  <c r="AI32"/>
  <c r="AS32"/>
  <c r="AW32"/>
  <c r="AF32"/>
  <c r="AB58"/>
  <c r="AE32"/>
  <c r="AU32"/>
  <c r="AR32"/>
  <c r="AJ32"/>
  <c r="AM32"/>
  <c r="AN32"/>
  <c r="AQ32"/>
  <c r="AP32"/>
  <c r="AD32"/>
  <c r="AC32"/>
  <c r="AH32"/>
  <c r="AG32"/>
  <c r="AA14"/>
  <c r="AA5" i="68"/>
  <c r="AA5" i="69"/>
  <c r="Z13" l="1"/>
  <c r="AB29"/>
  <c r="AA7"/>
  <c r="AB29" i="68"/>
  <c r="Z13"/>
  <c r="AA13" s="1"/>
  <c r="AA7"/>
  <c r="AA41" i="64"/>
  <c r="AR41"/>
  <c r="AK41"/>
  <c r="AQ41"/>
  <c r="AG41"/>
  <c r="AP41"/>
  <c r="AU41"/>
  <c r="AT41"/>
  <c r="AF41"/>
  <c r="AH41"/>
  <c r="AB41"/>
  <c r="AL41"/>
  <c r="AI41"/>
  <c r="AV41"/>
  <c r="AB67"/>
  <c r="AO41"/>
  <c r="AE41"/>
  <c r="AM41"/>
  <c r="AX41"/>
  <c r="AS41"/>
  <c r="AN41"/>
  <c r="AD41"/>
  <c r="AC41"/>
  <c r="AJ41"/>
  <c r="AW41"/>
  <c r="AP13" i="69" l="1"/>
  <c r="AE13"/>
  <c r="AF13"/>
  <c r="AL13"/>
  <c r="AQ13"/>
  <c r="AK13"/>
  <c r="AM13"/>
  <c r="AC13"/>
  <c r="AO13"/>
  <c r="AG13"/>
  <c r="AB13"/>
  <c r="AI13"/>
  <c r="AJ13"/>
  <c r="AT13"/>
  <c r="AH13"/>
  <c r="AS13"/>
  <c r="AN13"/>
  <c r="AD13"/>
  <c r="AR13"/>
  <c r="AV13"/>
  <c r="AU13"/>
  <c r="AW13"/>
  <c r="AX13"/>
  <c r="AA13"/>
  <c r="AB31" i="68"/>
  <c r="Z15"/>
  <c r="AA15" s="1"/>
  <c r="Z15" i="69"/>
  <c r="AA15" s="1"/>
  <c r="AB31"/>
  <c r="AS13" i="68"/>
  <c r="AY13"/>
  <c r="BA13"/>
  <c r="AR13"/>
  <c r="AB13"/>
  <c r="AM13"/>
  <c r="AT13"/>
  <c r="AK13"/>
  <c r="AD13"/>
  <c r="BC13"/>
  <c r="BE13"/>
  <c r="AL13"/>
  <c r="AJ13"/>
  <c r="AE13"/>
  <c r="AZ13"/>
  <c r="BB13"/>
  <c r="AG13"/>
  <c r="AO13"/>
  <c r="AQ13"/>
  <c r="AF13"/>
  <c r="AN13"/>
  <c r="AI13"/>
  <c r="BD13"/>
  <c r="AH13"/>
  <c r="AP13"/>
  <c r="AC13"/>
  <c r="AU13"/>
  <c r="AV13"/>
  <c r="AW13"/>
  <c r="AX13"/>
  <c r="AF15" i="69" l="1"/>
  <c r="AE15"/>
  <c r="AQ15"/>
  <c r="AL15"/>
  <c r="AP15"/>
  <c r="AK15"/>
  <c r="AS15"/>
  <c r="AN15"/>
  <c r="AH15"/>
  <c r="AJ15"/>
  <c r="AT15"/>
  <c r="AD15"/>
  <c r="AB15"/>
  <c r="AC15"/>
  <c r="AG15"/>
  <c r="AI15"/>
  <c r="AR15"/>
  <c r="AO15"/>
  <c r="AM15"/>
  <c r="AV15"/>
  <c r="AU15"/>
  <c r="AW15"/>
  <c r="AX15"/>
  <c r="AK15" i="68"/>
  <c r="AE15"/>
  <c r="AD15"/>
  <c r="AP15"/>
  <c r="AI15"/>
  <c r="BA15"/>
  <c r="BC15"/>
  <c r="AG15"/>
  <c r="AS15"/>
  <c r="BE15"/>
  <c r="AZ15"/>
  <c r="AO15"/>
  <c r="AQ15"/>
  <c r="AJ15"/>
  <c r="AC15"/>
  <c r="BB15"/>
  <c r="BD15"/>
  <c r="AR15"/>
  <c r="AM15"/>
  <c r="AF15"/>
  <c r="AN15"/>
  <c r="AB15"/>
  <c r="AT15"/>
  <c r="AY15"/>
  <c r="AH15"/>
  <c r="AL15"/>
  <c r="AV15"/>
  <c r="AU15"/>
  <c r="AW15"/>
  <c r="AX15"/>
</calcChain>
</file>

<file path=xl/sharedStrings.xml><?xml version="1.0" encoding="utf-8"?>
<sst xmlns="http://schemas.openxmlformats.org/spreadsheetml/2006/main" count="1487" uniqueCount="580">
  <si>
    <t>Source Category</t>
    <phoneticPr fontId="9"/>
  </si>
  <si>
    <r>
      <t xml:space="preserve">1A1. </t>
    </r>
    <r>
      <rPr>
        <sz val="11"/>
        <rFont val="ＭＳ 明朝"/>
        <family val="1"/>
        <charset val="128"/>
      </rPr>
      <t>エネ転</t>
    </r>
    <rPh sb="7" eb="8">
      <t>テン</t>
    </rPh>
    <phoneticPr fontId="9"/>
  </si>
  <si>
    <r>
      <t xml:space="preserve">1A2. </t>
    </r>
    <r>
      <rPr>
        <sz val="11"/>
        <rFont val="ＭＳ 明朝"/>
        <family val="1"/>
        <charset val="128"/>
      </rPr>
      <t>産業</t>
    </r>
    <rPh sb="5" eb="7">
      <t>サンギョウ</t>
    </rPh>
    <phoneticPr fontId="9"/>
  </si>
  <si>
    <r>
      <t xml:space="preserve">1A3. </t>
    </r>
    <r>
      <rPr>
        <sz val="11"/>
        <rFont val="ＭＳ 明朝"/>
        <family val="1"/>
        <charset val="128"/>
      </rPr>
      <t>運輸</t>
    </r>
    <rPh sb="5" eb="7">
      <t>ウンユ</t>
    </rPh>
    <phoneticPr fontId="9"/>
  </si>
  <si>
    <r>
      <t xml:space="preserve">1B. </t>
    </r>
    <r>
      <rPr>
        <sz val="11"/>
        <rFont val="ＭＳ 明朝"/>
        <family val="1"/>
        <charset val="128"/>
      </rPr>
      <t>燃料の漏出</t>
    </r>
    <rPh sb="4" eb="6">
      <t>ネンリョウ</t>
    </rPh>
    <rPh sb="7" eb="9">
      <t>ロウシュツ</t>
    </rPh>
    <phoneticPr fontId="9"/>
  </si>
  <si>
    <t>農業</t>
    <rPh sb="0" eb="2">
      <t>ノウギョウ</t>
    </rPh>
    <phoneticPr fontId="11"/>
  </si>
  <si>
    <t>廃棄物</t>
    <rPh sb="0" eb="3">
      <t>ハイキブツ</t>
    </rPh>
    <phoneticPr fontId="11"/>
  </si>
  <si>
    <t>工業プロセス</t>
    <rPh sb="0" eb="2">
      <t>コウギョウ</t>
    </rPh>
    <phoneticPr fontId="11"/>
  </si>
  <si>
    <t>合計</t>
    <rPh sb="0" eb="2">
      <t>ゴウケイ</t>
    </rPh>
    <phoneticPr fontId="11"/>
  </si>
  <si>
    <t>Total</t>
  </si>
  <si>
    <t>GWP</t>
  </si>
  <si>
    <t>Note</t>
    <phoneticPr fontId="9"/>
  </si>
  <si>
    <t>　　最終需要部門に配分した後の値。</t>
    <rPh sb="2" eb="4">
      <t>サイシュウ</t>
    </rPh>
    <rPh sb="4" eb="6">
      <t>ジュヨウ</t>
    </rPh>
    <rPh sb="6" eb="8">
      <t>ブモン</t>
    </rPh>
    <rPh sb="9" eb="11">
      <t>ハイブン</t>
    </rPh>
    <rPh sb="13" eb="14">
      <t>ノチ</t>
    </rPh>
    <rPh sb="15" eb="16">
      <t>アタイ</t>
    </rPh>
    <phoneticPr fontId="9"/>
  </si>
  <si>
    <t>[Gg CO2]</t>
    <phoneticPr fontId="9"/>
  </si>
  <si>
    <r>
      <t xml:space="preserve">1A. </t>
    </r>
    <r>
      <rPr>
        <sz val="11"/>
        <rFont val="ＭＳ 明朝"/>
        <family val="1"/>
        <charset val="128"/>
      </rPr>
      <t>燃料の燃焼</t>
    </r>
    <rPh sb="4" eb="6">
      <t>ネンリョウ</t>
    </rPh>
    <rPh sb="7" eb="9">
      <t>ネンショウ</t>
    </rPh>
    <phoneticPr fontId="9"/>
  </si>
  <si>
    <r>
      <t xml:space="preserve">2. </t>
    </r>
    <r>
      <rPr>
        <sz val="11"/>
        <rFont val="ＭＳ 明朝"/>
        <family val="1"/>
        <charset val="128"/>
      </rPr>
      <t>工業プロセス</t>
    </r>
    <rPh sb="3" eb="5">
      <t>コウギョウ</t>
    </rPh>
    <phoneticPr fontId="9"/>
  </si>
  <si>
    <t>Solid Fuels</t>
  </si>
  <si>
    <t>Liquid Fuels</t>
  </si>
  <si>
    <t>1.Total</t>
  </si>
  <si>
    <t>11.CH4</t>
  </si>
  <si>
    <t>12.CH4_detail</t>
  </si>
  <si>
    <t>13.N2O</t>
  </si>
  <si>
    <t>14.N2O_detail</t>
  </si>
  <si>
    <t>15.F-gas</t>
  </si>
  <si>
    <t>LPG</t>
  </si>
  <si>
    <t>Energy</t>
    <phoneticPr fontId="9"/>
  </si>
  <si>
    <t>Gaseous Fuels</t>
    <phoneticPr fontId="9"/>
  </si>
  <si>
    <t>Other Fuels</t>
    <phoneticPr fontId="9"/>
  </si>
  <si>
    <t>Fugitive Fuels</t>
    <phoneticPr fontId="9"/>
  </si>
  <si>
    <t>Industrial Process</t>
    <phoneticPr fontId="9"/>
  </si>
  <si>
    <t>Total</t>
    <phoneticPr fontId="9"/>
  </si>
  <si>
    <t>1990, 1995, 2000: Polulation Census ( at 1. Oct.)
other: Year Book of Population Estimated 
           (at 1st Oct.)</t>
  </si>
  <si>
    <r>
      <t>1A5.</t>
    </r>
    <r>
      <rPr>
        <sz val="11"/>
        <rFont val="ＭＳ 明朝"/>
        <family val="1"/>
        <charset val="128"/>
      </rPr>
      <t>その他</t>
    </r>
    <rPh sb="6" eb="7">
      <t>タ</t>
    </rPh>
    <phoneticPr fontId="9"/>
  </si>
  <si>
    <t>Share</t>
    <phoneticPr fontId="9"/>
  </si>
  <si>
    <r>
      <t xml:space="preserve">1B. </t>
    </r>
    <r>
      <rPr>
        <sz val="11"/>
        <rFont val="ＭＳ Ｐ明朝"/>
        <family val="1"/>
        <charset val="128"/>
      </rPr>
      <t>燃料からの漏出</t>
    </r>
    <rPh sb="4" eb="6">
      <t>ネンリョウ</t>
    </rPh>
    <rPh sb="9" eb="11">
      <t>ロウシュツ</t>
    </rPh>
    <phoneticPr fontId="9"/>
  </si>
  <si>
    <t>0.Contents</t>
    <phoneticPr fontId="9"/>
  </si>
  <si>
    <t>2.CO2-Sector</t>
    <phoneticPr fontId="9"/>
  </si>
  <si>
    <t>3.Allocated_CO2-Sector</t>
    <phoneticPr fontId="9"/>
  </si>
  <si>
    <t>4.Allocated_CO2-Sector (detail)</t>
    <phoneticPr fontId="9"/>
  </si>
  <si>
    <t>5.CO2-capita</t>
    <phoneticPr fontId="9"/>
  </si>
  <si>
    <t>1,000,000,000,000 g</t>
    <phoneticPr fontId="9"/>
  </si>
  <si>
    <t>1 Mt</t>
    <phoneticPr fontId="9"/>
  </si>
  <si>
    <t>1,000,000,000 g</t>
    <phoneticPr fontId="9"/>
  </si>
  <si>
    <t>1 kt</t>
    <phoneticPr fontId="9"/>
  </si>
  <si>
    <t>1,000,000 g</t>
    <phoneticPr fontId="9"/>
  </si>
  <si>
    <t>1 t</t>
    <phoneticPr fontId="9"/>
  </si>
  <si>
    <t>1,000 g</t>
    <phoneticPr fontId="9"/>
  </si>
  <si>
    <t>―</t>
    <phoneticPr fontId="9"/>
  </si>
  <si>
    <t>1 g</t>
    <phoneticPr fontId="9"/>
  </si>
  <si>
    <t>HFCs</t>
    <phoneticPr fontId="9"/>
  </si>
  <si>
    <t>PFCs</t>
    <phoneticPr fontId="9"/>
  </si>
  <si>
    <r>
      <t>HFC</t>
    </r>
    <r>
      <rPr>
        <sz val="11"/>
        <rFont val="ＭＳ 明朝"/>
        <family val="1"/>
        <charset val="128"/>
      </rPr>
      <t>製造時の漏出</t>
    </r>
    <rPh sb="3" eb="5">
      <t>セイゾウ</t>
    </rPh>
    <rPh sb="5" eb="6">
      <t>ジ</t>
    </rPh>
    <rPh sb="7" eb="9">
      <t>ロウシュツ</t>
    </rPh>
    <phoneticPr fontId="11"/>
  </si>
  <si>
    <t xml:space="preserve"> </t>
    <phoneticPr fontId="9"/>
  </si>
  <si>
    <r>
      <t xml:space="preserve">2. </t>
    </r>
    <r>
      <rPr>
        <sz val="11"/>
        <rFont val="ＭＳ Ｐ明朝"/>
        <family val="1"/>
        <charset val="128"/>
      </rPr>
      <t>工業プロセス</t>
    </r>
    <phoneticPr fontId="9"/>
  </si>
  <si>
    <r>
      <t xml:space="preserve">2B. </t>
    </r>
    <r>
      <rPr>
        <sz val="11"/>
        <rFont val="ＭＳ Ｐ明朝"/>
        <family val="1"/>
        <charset val="128"/>
      </rPr>
      <t>化学工業製品</t>
    </r>
    <rPh sb="4" eb="6">
      <t>カガク</t>
    </rPh>
    <rPh sb="6" eb="8">
      <t>コウギョウ</t>
    </rPh>
    <rPh sb="8" eb="10">
      <t>セイヒン</t>
    </rPh>
    <phoneticPr fontId="9"/>
  </si>
  <si>
    <r>
      <t xml:space="preserve">2C. </t>
    </r>
    <r>
      <rPr>
        <sz val="11"/>
        <rFont val="ＭＳ 明朝"/>
        <family val="1"/>
        <charset val="128"/>
      </rPr>
      <t>金属の生産</t>
    </r>
    <rPh sb="4" eb="6">
      <t>キンゾク</t>
    </rPh>
    <rPh sb="7" eb="9">
      <t>セイサン</t>
    </rPh>
    <phoneticPr fontId="9"/>
  </si>
  <si>
    <t>6.CO2-GDP</t>
    <phoneticPr fontId="9"/>
  </si>
  <si>
    <t>人口</t>
    <rPh sb="0" eb="2">
      <t>ジンコウ</t>
    </rPh>
    <phoneticPr fontId="9"/>
  </si>
  <si>
    <r>
      <rPr>
        <sz val="11"/>
        <rFont val="ＭＳ Ｐ明朝"/>
        <family val="1"/>
        <charset val="128"/>
      </rPr>
      <t>年度</t>
    </r>
    <rPh sb="0" eb="2">
      <t>ネンド</t>
    </rPh>
    <phoneticPr fontId="9"/>
  </si>
  <si>
    <r>
      <rPr>
        <sz val="11"/>
        <rFont val="ＭＳ Ｐ明朝"/>
        <family val="1"/>
        <charset val="128"/>
      </rPr>
      <t>世帯数</t>
    </r>
    <rPh sb="0" eb="3">
      <t>セタイスウ</t>
    </rPh>
    <phoneticPr fontId="9"/>
  </si>
  <si>
    <r>
      <rPr>
        <sz val="11"/>
        <rFont val="ＭＳ Ｐ明朝"/>
        <family val="1"/>
        <charset val="128"/>
      </rPr>
      <t>合計</t>
    </r>
  </si>
  <si>
    <r>
      <rPr>
        <sz val="11"/>
        <rFont val="ＭＳ Ｐ明朝"/>
        <family val="1"/>
        <charset val="128"/>
      </rPr>
      <t>石炭等</t>
    </r>
    <rPh sb="2" eb="3">
      <t>トウ</t>
    </rPh>
    <phoneticPr fontId="14"/>
  </si>
  <si>
    <r>
      <rPr>
        <sz val="11"/>
        <rFont val="ＭＳ Ｐ明朝"/>
        <family val="1"/>
        <charset val="128"/>
      </rPr>
      <t>灯油</t>
    </r>
  </si>
  <si>
    <r>
      <rPr>
        <sz val="11"/>
        <rFont val="ＭＳ Ｐ明朝"/>
        <family val="1"/>
        <charset val="128"/>
      </rPr>
      <t>都市ガス</t>
    </r>
  </si>
  <si>
    <r>
      <rPr>
        <sz val="11"/>
        <rFont val="ＭＳ Ｐ明朝"/>
        <family val="1"/>
        <charset val="128"/>
      </rPr>
      <t>電力</t>
    </r>
    <rPh sb="0" eb="2">
      <t>デンリョク</t>
    </rPh>
    <phoneticPr fontId="14"/>
  </si>
  <si>
    <r>
      <rPr>
        <sz val="11"/>
        <rFont val="ＭＳ Ｐ明朝"/>
        <family val="1"/>
        <charset val="128"/>
      </rPr>
      <t>熱</t>
    </r>
    <rPh sb="0" eb="1">
      <t>ネツ</t>
    </rPh>
    <phoneticPr fontId="14"/>
  </si>
  <si>
    <r>
      <rPr>
        <sz val="11"/>
        <rFont val="ＭＳ Ｐ明朝"/>
        <family val="1"/>
        <charset val="128"/>
      </rPr>
      <t>ガソリン</t>
    </r>
  </si>
  <si>
    <r>
      <rPr>
        <sz val="11"/>
        <rFont val="ＭＳ Ｐ明朝"/>
        <family val="1"/>
        <charset val="128"/>
      </rPr>
      <t>軽油</t>
    </r>
  </si>
  <si>
    <r>
      <rPr>
        <sz val="11"/>
        <rFont val="ＭＳ Ｐ明朝"/>
        <family val="1"/>
        <charset val="128"/>
      </rPr>
      <t>一般廃棄物</t>
    </r>
  </si>
  <si>
    <r>
      <rPr>
        <sz val="11"/>
        <rFont val="ＭＳ Ｐ明朝"/>
        <family val="1"/>
        <charset val="128"/>
      </rPr>
      <t>水道</t>
    </r>
  </si>
  <si>
    <r>
      <rPr>
        <sz val="11"/>
        <rFont val="ＭＳ Ｐ明朝"/>
        <family val="1"/>
        <charset val="128"/>
      </rPr>
      <t>暖房</t>
    </r>
  </si>
  <si>
    <r>
      <rPr>
        <sz val="11"/>
        <rFont val="ＭＳ Ｐ明朝"/>
        <family val="1"/>
        <charset val="128"/>
      </rPr>
      <t>冷房</t>
    </r>
  </si>
  <si>
    <r>
      <rPr>
        <sz val="11"/>
        <rFont val="ＭＳ Ｐ明朝"/>
        <family val="1"/>
        <charset val="128"/>
      </rPr>
      <t>給湯</t>
    </r>
  </si>
  <si>
    <r>
      <rPr>
        <sz val="11"/>
        <rFont val="ＭＳ Ｐ明朝"/>
        <family val="1"/>
        <charset val="128"/>
      </rPr>
      <t>厨房</t>
    </r>
  </si>
  <si>
    <r>
      <rPr>
        <sz val="11"/>
        <rFont val="ＭＳ Ｐ明朝"/>
        <family val="1"/>
        <charset val="128"/>
      </rPr>
      <t>自家用乗用車</t>
    </r>
  </si>
  <si>
    <t>出典：住民基本台帳要覧</t>
    <rPh sb="0" eb="2">
      <t>シュッテン</t>
    </rPh>
    <phoneticPr fontId="9"/>
  </si>
  <si>
    <r>
      <rPr>
        <sz val="11"/>
        <rFont val="ＭＳ 明朝"/>
        <family val="1"/>
        <charset val="128"/>
      </rPr>
      <t>排出源</t>
    </r>
    <rPh sb="0" eb="3">
      <t>ハイシュツゲン</t>
    </rPh>
    <phoneticPr fontId="9"/>
  </si>
  <si>
    <r>
      <rPr>
        <sz val="11"/>
        <rFont val="ＭＳ 明朝"/>
        <family val="1"/>
        <charset val="128"/>
      </rPr>
      <t>石油製品製造</t>
    </r>
    <rPh sb="0" eb="2">
      <t>セキユ</t>
    </rPh>
    <rPh sb="2" eb="4">
      <t>セイヒン</t>
    </rPh>
    <rPh sb="4" eb="6">
      <t>セイゾウ</t>
    </rPh>
    <phoneticPr fontId="9"/>
  </si>
  <si>
    <r>
      <rPr>
        <sz val="11"/>
        <rFont val="ＭＳ 明朝"/>
        <family val="1"/>
        <charset val="128"/>
      </rPr>
      <t>その他エネルギー産業等</t>
    </r>
    <rPh sb="2" eb="3">
      <t>タ</t>
    </rPh>
    <rPh sb="8" eb="10">
      <t>サンギョウ</t>
    </rPh>
    <rPh sb="10" eb="11">
      <t>トウ</t>
    </rPh>
    <phoneticPr fontId="9"/>
  </si>
  <si>
    <r>
      <rPr>
        <sz val="11"/>
        <rFont val="ＭＳ 明朝"/>
        <family val="1"/>
        <charset val="128"/>
      </rPr>
      <t>鉄鋼</t>
    </r>
    <rPh sb="0" eb="2">
      <t>テッコウ</t>
    </rPh>
    <phoneticPr fontId="9"/>
  </si>
  <si>
    <r>
      <rPr>
        <sz val="11"/>
        <rFont val="ＭＳ 明朝"/>
        <family val="1"/>
        <charset val="128"/>
      </rPr>
      <t>非鉄地金</t>
    </r>
    <rPh sb="2" eb="3">
      <t>チ</t>
    </rPh>
    <rPh sb="3" eb="4">
      <t>キン</t>
    </rPh>
    <phoneticPr fontId="9"/>
  </si>
  <si>
    <r>
      <rPr>
        <sz val="11"/>
        <rFont val="ＭＳ 明朝"/>
        <family val="1"/>
        <charset val="128"/>
      </rPr>
      <t>化学</t>
    </r>
    <rPh sb="0" eb="2">
      <t>カガク</t>
    </rPh>
    <phoneticPr fontId="9"/>
  </si>
  <si>
    <r>
      <t xml:space="preserve">1.A.3. </t>
    </r>
    <r>
      <rPr>
        <sz val="11"/>
        <rFont val="ＭＳ 明朝"/>
        <family val="1"/>
        <charset val="128"/>
      </rPr>
      <t>運輸</t>
    </r>
    <rPh sb="7" eb="9">
      <t>ウンユ</t>
    </rPh>
    <phoneticPr fontId="9"/>
  </si>
  <si>
    <r>
      <rPr>
        <sz val="11"/>
        <rFont val="ＭＳ 明朝"/>
        <family val="1"/>
        <charset val="128"/>
      </rPr>
      <t>航空機</t>
    </r>
    <rPh sb="0" eb="3">
      <t>コウクウキ</t>
    </rPh>
    <phoneticPr fontId="9"/>
  </si>
  <si>
    <r>
      <rPr>
        <sz val="11"/>
        <rFont val="ＭＳ 明朝"/>
        <family val="1"/>
        <charset val="128"/>
      </rPr>
      <t>自動車</t>
    </r>
    <rPh sb="0" eb="3">
      <t>ジドウシャ</t>
    </rPh>
    <phoneticPr fontId="9"/>
  </si>
  <si>
    <r>
      <rPr>
        <sz val="11"/>
        <rFont val="ＭＳ 明朝"/>
        <family val="1"/>
        <charset val="128"/>
      </rPr>
      <t>鉄道</t>
    </r>
    <rPh sb="0" eb="2">
      <t>テツドウ</t>
    </rPh>
    <phoneticPr fontId="9"/>
  </si>
  <si>
    <r>
      <rPr>
        <sz val="11"/>
        <rFont val="ＭＳ 明朝"/>
        <family val="1"/>
        <charset val="128"/>
      </rPr>
      <t>船舶</t>
    </r>
    <rPh sb="0" eb="2">
      <t>センパク</t>
    </rPh>
    <phoneticPr fontId="9"/>
  </si>
  <si>
    <r>
      <rPr>
        <sz val="11"/>
        <rFont val="ＭＳ 明朝"/>
        <family val="1"/>
        <charset val="128"/>
      </rPr>
      <t>家庭</t>
    </r>
    <rPh sb="0" eb="2">
      <t>カテイ</t>
    </rPh>
    <phoneticPr fontId="9"/>
  </si>
  <si>
    <r>
      <rPr>
        <sz val="11"/>
        <rFont val="ＭＳ 明朝"/>
        <family val="1"/>
        <charset val="128"/>
      </rPr>
      <t>業務</t>
    </r>
    <rPh sb="0" eb="2">
      <t>ギョウム</t>
    </rPh>
    <phoneticPr fontId="9"/>
  </si>
  <si>
    <r>
      <rPr>
        <sz val="11"/>
        <rFont val="ＭＳ 明朝"/>
        <family val="1"/>
        <charset val="128"/>
      </rPr>
      <t>農林水産業</t>
    </r>
    <rPh sb="0" eb="2">
      <t>ノウリン</t>
    </rPh>
    <rPh sb="2" eb="5">
      <t>スイサンギョウ</t>
    </rPh>
    <phoneticPr fontId="9"/>
  </si>
  <si>
    <r>
      <t xml:space="preserve">2A </t>
    </r>
    <r>
      <rPr>
        <sz val="11"/>
        <rFont val="ＭＳ 明朝"/>
        <family val="1"/>
        <charset val="128"/>
      </rPr>
      <t>窯業・土石</t>
    </r>
    <rPh sb="3" eb="5">
      <t>ヨウギョウ</t>
    </rPh>
    <rPh sb="6" eb="8">
      <t>ドセキ</t>
    </rPh>
    <phoneticPr fontId="9"/>
  </si>
  <si>
    <r>
      <rPr>
        <sz val="11"/>
        <rFont val="ＭＳ Ｐ明朝"/>
        <family val="1"/>
        <charset val="128"/>
      </rPr>
      <t>セメント</t>
    </r>
    <phoneticPr fontId="9"/>
  </si>
  <si>
    <r>
      <rPr>
        <sz val="11"/>
        <rFont val="ＭＳ Ｐ明朝"/>
        <family val="1"/>
        <charset val="128"/>
      </rPr>
      <t>生石灰</t>
    </r>
    <phoneticPr fontId="9"/>
  </si>
  <si>
    <r>
      <t xml:space="preserve">2B </t>
    </r>
    <r>
      <rPr>
        <sz val="11"/>
        <rFont val="ＭＳ 明朝"/>
        <family val="1"/>
        <charset val="128"/>
      </rPr>
      <t>化学</t>
    </r>
    <rPh sb="3" eb="5">
      <t>カガク</t>
    </rPh>
    <phoneticPr fontId="9"/>
  </si>
  <si>
    <r>
      <rPr>
        <sz val="11"/>
        <rFont val="ＭＳ Ｐ明朝"/>
        <family val="1"/>
        <charset val="128"/>
      </rPr>
      <t>アンモニア</t>
    </r>
    <phoneticPr fontId="9"/>
  </si>
  <si>
    <r>
      <t xml:space="preserve">2C </t>
    </r>
    <r>
      <rPr>
        <sz val="11"/>
        <rFont val="ＭＳ 明朝"/>
        <family val="1"/>
        <charset val="128"/>
      </rPr>
      <t>金属</t>
    </r>
    <rPh sb="3" eb="5">
      <t>キンゾク</t>
    </rPh>
    <phoneticPr fontId="9"/>
  </si>
  <si>
    <r>
      <rPr>
        <sz val="11"/>
        <rFont val="ＭＳ 明朝"/>
        <family val="1"/>
        <charset val="128"/>
      </rPr>
      <t>合計</t>
    </r>
    <rPh sb="0" eb="2">
      <t>ゴウケイ</t>
    </rPh>
    <phoneticPr fontId="9"/>
  </si>
  <si>
    <r>
      <t>1A1</t>
    </r>
    <r>
      <rPr>
        <sz val="11"/>
        <rFont val="ＭＳ 明朝"/>
        <family val="1"/>
        <charset val="128"/>
      </rPr>
      <t>エネルギー転換</t>
    </r>
    <rPh sb="8" eb="10">
      <t>テンカン</t>
    </rPh>
    <phoneticPr fontId="9"/>
  </si>
  <si>
    <r>
      <t xml:space="preserve">1A3 </t>
    </r>
    <r>
      <rPr>
        <sz val="11"/>
        <rFont val="ＭＳ 明朝"/>
        <family val="1"/>
        <charset val="128"/>
      </rPr>
      <t>運輸</t>
    </r>
    <rPh sb="4" eb="6">
      <t>ウンユ</t>
    </rPh>
    <phoneticPr fontId="9"/>
  </si>
  <si>
    <r>
      <t xml:space="preserve">1B </t>
    </r>
    <r>
      <rPr>
        <sz val="11"/>
        <rFont val="ＭＳ 明朝"/>
        <family val="1"/>
        <charset val="128"/>
      </rPr>
      <t>燃料からの漏出</t>
    </r>
    <rPh sb="3" eb="5">
      <t>ネンリョウ</t>
    </rPh>
    <rPh sb="8" eb="10">
      <t>ロウシュツ</t>
    </rPh>
    <phoneticPr fontId="9"/>
  </si>
  <si>
    <r>
      <t xml:space="preserve">2 </t>
    </r>
    <r>
      <rPr>
        <sz val="11"/>
        <rFont val="ＭＳ 明朝"/>
        <family val="1"/>
        <charset val="128"/>
      </rPr>
      <t>工業プロセス</t>
    </r>
    <rPh sb="2" eb="4">
      <t>コウギョウ</t>
    </rPh>
    <phoneticPr fontId="9"/>
  </si>
  <si>
    <r>
      <t xml:space="preserve">6 </t>
    </r>
    <r>
      <rPr>
        <sz val="11"/>
        <rFont val="ＭＳ 明朝"/>
        <family val="1"/>
        <charset val="128"/>
      </rPr>
      <t>廃棄物</t>
    </r>
    <rPh sb="2" eb="5">
      <t>ハイキブツ</t>
    </rPh>
    <phoneticPr fontId="9"/>
  </si>
  <si>
    <t>http://www-gio.nies.go.jp/aboutghg/nir/nir-j.html</t>
    <phoneticPr fontId="9"/>
  </si>
  <si>
    <r>
      <t>動力他</t>
    </r>
    <r>
      <rPr>
        <vertAlign val="superscript"/>
        <sz val="11"/>
        <rFont val="ＭＳ Ｐ明朝"/>
        <family val="1"/>
        <charset val="128"/>
      </rPr>
      <t>1)</t>
    </r>
    <phoneticPr fontId="9"/>
  </si>
  <si>
    <r>
      <t xml:space="preserve">1) </t>
    </r>
    <r>
      <rPr>
        <sz val="11"/>
        <rFont val="ＭＳ Ｐゴシック"/>
        <family val="3"/>
        <charset val="128"/>
      </rPr>
      <t>電気を使用し、他の用途に含まれないものが含まれる。例：照明、冷蔵庫、掃除機、テレビなど。</t>
    </r>
    <phoneticPr fontId="9"/>
  </si>
  <si>
    <t>動力他</t>
    <phoneticPr fontId="9"/>
  </si>
  <si>
    <r>
      <t xml:space="preserve">1A2 </t>
    </r>
    <r>
      <rPr>
        <sz val="11"/>
        <rFont val="ＭＳ 明朝"/>
        <family val="1"/>
        <charset val="128"/>
      </rPr>
      <t>産業及び建設業</t>
    </r>
    <rPh sb="4" eb="6">
      <t>サンギョウ</t>
    </rPh>
    <rPh sb="6" eb="7">
      <t>オヨ</t>
    </rPh>
    <rPh sb="8" eb="11">
      <t>ケンセツギョウ</t>
    </rPh>
    <phoneticPr fontId="9"/>
  </si>
  <si>
    <r>
      <t xml:space="preserve">1A4 </t>
    </r>
    <r>
      <rPr>
        <sz val="11"/>
        <rFont val="ＭＳ 明朝"/>
        <family val="1"/>
        <charset val="128"/>
      </rPr>
      <t>その他部門（民生及び農林水産業）</t>
    </r>
    <rPh sb="6" eb="7">
      <t>タ</t>
    </rPh>
    <rPh sb="7" eb="9">
      <t>ブモン</t>
    </rPh>
    <phoneticPr fontId="9"/>
  </si>
  <si>
    <r>
      <t>CO</t>
    </r>
    <r>
      <rPr>
        <vertAlign val="subscript"/>
        <sz val="11"/>
        <rFont val="Century"/>
        <family val="1"/>
      </rPr>
      <t>2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総排出量</t>
    </r>
    <rPh sb="4" eb="5">
      <t>ソウ</t>
    </rPh>
    <rPh sb="5" eb="8">
      <t>ハイシュツリョウ</t>
    </rPh>
    <phoneticPr fontId="9"/>
  </si>
  <si>
    <r>
      <t>CO</t>
    </r>
    <r>
      <rPr>
        <vertAlign val="subscript"/>
        <sz val="11"/>
        <rFont val="Century"/>
        <family val="1"/>
      </rPr>
      <t>2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総排出量に対する比率</t>
    </r>
    <rPh sb="4" eb="5">
      <t>ソウ</t>
    </rPh>
    <rPh sb="5" eb="7">
      <t>ハイシュツ</t>
    </rPh>
    <rPh sb="7" eb="8">
      <t>リョウ</t>
    </rPh>
    <rPh sb="9" eb="10">
      <t>タイ</t>
    </rPh>
    <rPh sb="12" eb="14">
      <t>ヒリツ</t>
    </rPh>
    <phoneticPr fontId="9"/>
  </si>
  <si>
    <r>
      <rPr>
        <sz val="11"/>
        <rFont val="ＭＳ Ｐゴシック"/>
        <family val="3"/>
        <charset val="128"/>
      </rPr>
      <t>国立環境研究所　温室効果ガスインベントリオフィス</t>
    </r>
    <rPh sb="0" eb="2">
      <t>コクリツ</t>
    </rPh>
    <rPh sb="2" eb="4">
      <t>カンキョウ</t>
    </rPh>
    <rPh sb="4" eb="7">
      <t>ケンキュウショ</t>
    </rPh>
    <rPh sb="8" eb="10">
      <t>オンシツ</t>
    </rPh>
    <rPh sb="10" eb="12">
      <t>コウカ</t>
    </rPh>
    <phoneticPr fontId="9"/>
  </si>
  <si>
    <r>
      <rPr>
        <sz val="11"/>
        <rFont val="ＭＳ Ｐゴシック"/>
        <family val="3"/>
        <charset val="128"/>
      </rPr>
      <t>シート名</t>
    </r>
    <rPh sb="3" eb="4">
      <t>メイ</t>
    </rPh>
    <phoneticPr fontId="9"/>
  </si>
  <si>
    <r>
      <rPr>
        <sz val="11"/>
        <rFont val="ＭＳ Ｐゴシック"/>
        <family val="3"/>
        <charset val="128"/>
      </rPr>
      <t>内容</t>
    </r>
    <rPh sb="0" eb="2">
      <t>ナイヨウ</t>
    </rPh>
    <phoneticPr fontId="9"/>
  </si>
  <si>
    <r>
      <rPr>
        <sz val="11"/>
        <rFont val="ＭＳ Ｐゴシック"/>
        <family val="3"/>
        <charset val="128"/>
      </rPr>
      <t>本シート</t>
    </r>
    <rPh sb="0" eb="1">
      <t>ホン</t>
    </rPh>
    <phoneticPr fontId="9"/>
  </si>
  <si>
    <r>
      <t>1</t>
    </r>
    <r>
      <rPr>
        <sz val="11"/>
        <color indexed="8"/>
        <rFont val="ＭＳ Ｐゴシック"/>
        <family val="3"/>
        <charset val="128"/>
      </rPr>
      <t>百万トン</t>
    </r>
    <rPh sb="1" eb="2">
      <t>ヒャク</t>
    </rPh>
    <rPh sb="2" eb="3">
      <t>マン</t>
    </rPh>
    <phoneticPr fontId="9"/>
  </si>
  <si>
    <r>
      <t>1</t>
    </r>
    <r>
      <rPr>
        <sz val="11"/>
        <color indexed="8"/>
        <rFont val="ＭＳ Ｐゴシック"/>
        <family val="3"/>
        <charset val="128"/>
      </rPr>
      <t>千トン</t>
    </r>
    <rPh sb="1" eb="2">
      <t>セン</t>
    </rPh>
    <phoneticPr fontId="9"/>
  </si>
  <si>
    <r>
      <rPr>
        <sz val="12"/>
        <rFont val="ＭＳ Ｐゴシック"/>
        <family val="3"/>
        <charset val="128"/>
      </rPr>
      <t>計</t>
    </r>
    <rPh sb="0" eb="1">
      <t>ケイ</t>
    </rPh>
    <phoneticPr fontId="8"/>
  </si>
  <si>
    <r>
      <rPr>
        <sz val="11"/>
        <rFont val="ＭＳ Ｐゴシック"/>
        <family val="3"/>
        <charset val="128"/>
      </rPr>
      <t>計</t>
    </r>
  </si>
  <si>
    <r>
      <rPr>
        <sz val="11"/>
        <rFont val="ＭＳ Ｐゴシック"/>
        <family val="3"/>
        <charset val="128"/>
      </rPr>
      <t>家庭における</t>
    </r>
    <r>
      <rPr>
        <sz val="11"/>
        <rFont val="Times New Roman"/>
        <family val="1"/>
      </rPr>
      <t>CO</t>
    </r>
    <r>
      <rPr>
        <vertAlign val="subscript"/>
        <sz val="11"/>
        <rFont val="Times New Roman"/>
        <family val="1"/>
      </rPr>
      <t xml:space="preserve">2 </t>
    </r>
    <r>
      <rPr>
        <sz val="11"/>
        <rFont val="ＭＳ Ｐゴシック"/>
        <family val="3"/>
        <charset val="128"/>
      </rPr>
      <t>排出量（世帯あたり）</t>
    </r>
    <phoneticPr fontId="9"/>
  </si>
  <si>
    <r>
      <rPr>
        <sz val="11"/>
        <rFont val="ＭＳ Ｐゴシック"/>
        <family val="3"/>
        <charset val="128"/>
      </rPr>
      <t>家庭における</t>
    </r>
    <r>
      <rPr>
        <sz val="11"/>
        <rFont val="Times New Roman"/>
        <family val="1"/>
      </rPr>
      <t>CO</t>
    </r>
    <r>
      <rPr>
        <vertAlign val="subscript"/>
        <sz val="11"/>
        <rFont val="Times New Roman"/>
        <family val="1"/>
      </rPr>
      <t xml:space="preserve">2 </t>
    </r>
    <r>
      <rPr>
        <sz val="11"/>
        <rFont val="ＭＳ Ｐゴシック"/>
        <family val="3"/>
        <charset val="128"/>
      </rPr>
      <t>排出量（一人あたり）</t>
    </r>
    <rPh sb="14" eb="16">
      <t>ヒトリ</t>
    </rPh>
    <phoneticPr fontId="9"/>
  </si>
  <si>
    <r>
      <t>1</t>
    </r>
    <r>
      <rPr>
        <sz val="11"/>
        <color indexed="8"/>
        <rFont val="ＭＳ Ｐゴシック"/>
        <family val="3"/>
        <charset val="128"/>
      </rPr>
      <t>トン</t>
    </r>
    <phoneticPr fontId="9"/>
  </si>
  <si>
    <r>
      <rPr>
        <sz val="11"/>
        <color indexed="8"/>
        <rFont val="ＭＳ Ｐゴシック"/>
        <family val="3"/>
        <charset val="128"/>
      </rPr>
      <t>２．国際バンカー油は国内排出量には含まれない。</t>
    </r>
    <rPh sb="2" eb="4">
      <t>コクサイ</t>
    </rPh>
    <rPh sb="8" eb="9">
      <t>ユ</t>
    </rPh>
    <rPh sb="10" eb="12">
      <t>コクナイ</t>
    </rPh>
    <rPh sb="12" eb="14">
      <t>ハイシュツ</t>
    </rPh>
    <rPh sb="14" eb="15">
      <t>リョウ</t>
    </rPh>
    <rPh sb="17" eb="18">
      <t>フク</t>
    </rPh>
    <phoneticPr fontId="9"/>
  </si>
  <si>
    <r>
      <rPr>
        <sz val="11"/>
        <rFont val="ＭＳ Ｐゴシック"/>
        <family val="3"/>
        <charset val="128"/>
      </rPr>
      <t>千人</t>
    </r>
    <rPh sb="0" eb="2">
      <t>センニン</t>
    </rPh>
    <phoneticPr fontId="9"/>
  </si>
  <si>
    <r>
      <t>CO</t>
    </r>
    <r>
      <rPr>
        <vertAlign val="subscript"/>
        <sz val="11"/>
        <rFont val="Century"/>
        <family val="1"/>
      </rPr>
      <t>2</t>
    </r>
    <r>
      <rPr>
        <sz val="11"/>
        <rFont val="ＭＳ 明朝"/>
        <family val="1"/>
        <charset val="128"/>
      </rPr>
      <t>総排出量</t>
    </r>
    <r>
      <rPr>
        <sz val="11"/>
        <rFont val="Century"/>
        <family val="1"/>
      </rPr>
      <t xml:space="preserve"> </t>
    </r>
    <rPh sb="3" eb="4">
      <t>ソウ</t>
    </rPh>
    <phoneticPr fontId="9"/>
  </si>
  <si>
    <r>
      <rPr>
        <sz val="11"/>
        <rFont val="ＭＳ 明朝"/>
        <family val="1"/>
        <charset val="128"/>
      </rPr>
      <t>エネルギー起源</t>
    </r>
    <r>
      <rPr>
        <sz val="11"/>
        <rFont val="Century"/>
        <family val="1"/>
      </rPr>
      <t>CO</t>
    </r>
    <r>
      <rPr>
        <vertAlign val="subscript"/>
        <sz val="11"/>
        <rFont val="Century"/>
        <family val="1"/>
      </rPr>
      <t>2</t>
    </r>
    <r>
      <rPr>
        <sz val="11"/>
        <rFont val="ＭＳ 明朝"/>
        <family val="1"/>
        <charset val="128"/>
      </rPr>
      <t>排出量</t>
    </r>
    <r>
      <rPr>
        <sz val="11"/>
        <rFont val="Century"/>
        <family val="1"/>
      </rPr>
      <t xml:space="preserve"> </t>
    </r>
    <rPh sb="5" eb="7">
      <t>キゲン</t>
    </rPh>
    <phoneticPr fontId="9"/>
  </si>
  <si>
    <r>
      <t>CO</t>
    </r>
    <r>
      <rPr>
        <vertAlign val="subscript"/>
        <sz val="11"/>
        <rFont val="Century"/>
        <family val="1"/>
      </rPr>
      <t xml:space="preserve">2 </t>
    </r>
    <r>
      <rPr>
        <sz val="11"/>
        <rFont val="ＭＳ 明朝"/>
        <family val="1"/>
        <charset val="128"/>
      </rPr>
      <t>総排出量</t>
    </r>
    <r>
      <rPr>
        <sz val="11"/>
        <rFont val="Century"/>
        <family val="1"/>
      </rPr>
      <t xml:space="preserve"> </t>
    </r>
    <rPh sb="4" eb="5">
      <t>ソウ</t>
    </rPh>
    <phoneticPr fontId="9"/>
  </si>
  <si>
    <r>
      <rPr>
        <sz val="11"/>
        <rFont val="ＭＳ 明朝"/>
        <family val="1"/>
        <charset val="128"/>
      </rPr>
      <t>エネルギー起源</t>
    </r>
    <r>
      <rPr>
        <sz val="11"/>
        <rFont val="Century"/>
        <family val="1"/>
      </rPr>
      <t>CO</t>
    </r>
    <r>
      <rPr>
        <vertAlign val="subscript"/>
        <sz val="11"/>
        <rFont val="Century"/>
        <family val="1"/>
      </rPr>
      <t xml:space="preserve">2 </t>
    </r>
    <r>
      <rPr>
        <sz val="11"/>
        <rFont val="ＭＳ 明朝"/>
        <family val="1"/>
        <charset val="128"/>
      </rPr>
      <t>排出量</t>
    </r>
    <r>
      <rPr>
        <sz val="11"/>
        <rFont val="Century"/>
        <family val="1"/>
      </rPr>
      <t xml:space="preserve"> </t>
    </r>
    <rPh sb="5" eb="7">
      <t>キゲン</t>
    </rPh>
    <phoneticPr fontId="9"/>
  </si>
  <si>
    <r>
      <rPr>
        <sz val="11"/>
        <rFont val="ＭＳ 明朝"/>
        <family val="1"/>
        <charset val="128"/>
      </rPr>
      <t>一人あたり</t>
    </r>
    <r>
      <rPr>
        <sz val="11"/>
        <rFont val="Century"/>
        <family val="1"/>
      </rPr>
      <t>CO</t>
    </r>
    <r>
      <rPr>
        <vertAlign val="subscript"/>
        <sz val="11"/>
        <rFont val="Century"/>
        <family val="1"/>
      </rPr>
      <t xml:space="preserve">2 </t>
    </r>
    <r>
      <rPr>
        <sz val="11"/>
        <rFont val="ＭＳ 明朝"/>
        <family val="1"/>
        <charset val="128"/>
      </rPr>
      <t>排出量（エネルギー起源</t>
    </r>
    <r>
      <rPr>
        <sz val="11"/>
        <rFont val="Century"/>
        <family val="1"/>
      </rPr>
      <t>CO</t>
    </r>
    <r>
      <rPr>
        <vertAlign val="subscript"/>
        <sz val="11"/>
        <rFont val="Century"/>
        <family val="1"/>
      </rPr>
      <t>2</t>
    </r>
    <r>
      <rPr>
        <sz val="11"/>
        <rFont val="ＭＳ 明朝"/>
        <family val="1"/>
        <charset val="128"/>
      </rPr>
      <t>）</t>
    </r>
    <r>
      <rPr>
        <sz val="10"/>
        <rFont val="Century"/>
        <family val="1"/>
      </rPr>
      <t/>
    </r>
    <rPh sb="0" eb="2">
      <t>ヒトリ</t>
    </rPh>
    <rPh sb="9" eb="11">
      <t>ハイシュツ</t>
    </rPh>
    <rPh sb="11" eb="12">
      <t>リョウ</t>
    </rPh>
    <rPh sb="18" eb="20">
      <t>キゲン</t>
    </rPh>
    <phoneticPr fontId="9"/>
  </si>
  <si>
    <r>
      <rPr>
        <sz val="11"/>
        <rFont val="ＭＳ 明朝"/>
        <family val="1"/>
        <charset val="128"/>
      </rPr>
      <t>一人あたり</t>
    </r>
    <r>
      <rPr>
        <sz val="11"/>
        <rFont val="Century"/>
        <family val="1"/>
      </rPr>
      <t>CO</t>
    </r>
    <r>
      <rPr>
        <vertAlign val="subscript"/>
        <sz val="11"/>
        <rFont val="Century"/>
        <family val="1"/>
      </rPr>
      <t xml:space="preserve">2 </t>
    </r>
    <r>
      <rPr>
        <sz val="11"/>
        <rFont val="ＭＳ 明朝"/>
        <family val="1"/>
        <charset val="128"/>
      </rPr>
      <t>排出量（総</t>
    </r>
    <r>
      <rPr>
        <sz val="11"/>
        <rFont val="Century"/>
        <family val="1"/>
      </rPr>
      <t>CO</t>
    </r>
    <r>
      <rPr>
        <vertAlign val="subscript"/>
        <sz val="11"/>
        <rFont val="Century"/>
        <family val="1"/>
      </rPr>
      <t xml:space="preserve">2 </t>
    </r>
    <r>
      <rPr>
        <sz val="11"/>
        <rFont val="ＭＳ 明朝"/>
        <family val="1"/>
        <charset val="128"/>
      </rPr>
      <t>排出量）</t>
    </r>
    <r>
      <rPr>
        <sz val="10"/>
        <rFont val="Century"/>
        <family val="1"/>
      </rPr>
      <t/>
    </r>
    <rPh sb="13" eb="14">
      <t>ソウ</t>
    </rPh>
    <rPh sb="18" eb="20">
      <t>ハイシュツ</t>
    </rPh>
    <rPh sb="20" eb="21">
      <t>リョウ</t>
    </rPh>
    <phoneticPr fontId="9"/>
  </si>
  <si>
    <r>
      <rPr>
        <sz val="11"/>
        <rFont val="ＭＳ 明朝"/>
        <family val="1"/>
        <charset val="128"/>
      </rPr>
      <t>人口</t>
    </r>
    <r>
      <rPr>
        <sz val="10"/>
        <rFont val="Century"/>
        <family val="1"/>
      </rPr>
      <t/>
    </r>
    <rPh sb="0" eb="2">
      <t>ジンコウ</t>
    </rPh>
    <phoneticPr fontId="9"/>
  </si>
  <si>
    <r>
      <rPr>
        <sz val="11"/>
        <rFont val="ＭＳ 明朝"/>
        <family val="1"/>
        <charset val="128"/>
      </rPr>
      <t>人口</t>
    </r>
    <r>
      <rPr>
        <sz val="11"/>
        <rFont val="Century"/>
        <family val="1"/>
      </rPr>
      <t/>
    </r>
    <rPh sb="0" eb="2">
      <t>ジンコウ</t>
    </rPh>
    <phoneticPr fontId="9"/>
  </si>
  <si>
    <r>
      <rPr>
        <sz val="11"/>
        <rFont val="ＭＳ Ｐゴシック"/>
        <family val="3"/>
        <charset val="128"/>
      </rPr>
      <t>■シェア</t>
    </r>
    <phoneticPr fontId="9"/>
  </si>
  <si>
    <r>
      <rPr>
        <sz val="11"/>
        <rFont val="ＭＳ 明朝"/>
        <family val="1"/>
        <charset val="128"/>
      </rPr>
      <t>農業</t>
    </r>
    <rPh sb="0" eb="2">
      <t>ノウギョウ</t>
    </rPh>
    <phoneticPr fontId="11"/>
  </si>
  <si>
    <r>
      <rPr>
        <sz val="11"/>
        <rFont val="ＭＳ 明朝"/>
        <family val="1"/>
        <charset val="128"/>
      </rPr>
      <t>廃棄物</t>
    </r>
    <rPh sb="0" eb="3">
      <t>ハイキブツ</t>
    </rPh>
    <phoneticPr fontId="11"/>
  </si>
  <si>
    <r>
      <rPr>
        <sz val="11"/>
        <rFont val="ＭＳ 明朝"/>
        <family val="1"/>
        <charset val="128"/>
      </rPr>
      <t>燃料の燃焼</t>
    </r>
    <rPh sb="0" eb="2">
      <t>ネンリョウ</t>
    </rPh>
    <rPh sb="3" eb="5">
      <t>ネンショウ</t>
    </rPh>
    <phoneticPr fontId="11"/>
  </si>
  <si>
    <r>
      <rPr>
        <sz val="11"/>
        <rFont val="ＭＳ 明朝"/>
        <family val="1"/>
        <charset val="128"/>
      </rPr>
      <t>燃料からの漏出</t>
    </r>
    <rPh sb="0" eb="2">
      <t>ネンリョウ</t>
    </rPh>
    <rPh sb="5" eb="7">
      <t>ロウシュツ</t>
    </rPh>
    <phoneticPr fontId="11"/>
  </si>
  <si>
    <r>
      <rPr>
        <sz val="11"/>
        <rFont val="ＭＳ 明朝"/>
        <family val="1"/>
        <charset val="128"/>
      </rPr>
      <t>工業プロセス</t>
    </r>
    <rPh sb="0" eb="2">
      <t>コウギョウ</t>
    </rPh>
    <phoneticPr fontId="11"/>
  </si>
  <si>
    <r>
      <rPr>
        <sz val="11"/>
        <rFont val="ＭＳ 明朝"/>
        <family val="1"/>
        <charset val="128"/>
      </rPr>
      <t>合計</t>
    </r>
    <rPh sb="0" eb="2">
      <t>ゴウケイ</t>
    </rPh>
    <phoneticPr fontId="11"/>
  </si>
  <si>
    <r>
      <rPr>
        <sz val="11"/>
        <rFont val="ＭＳ Ｐ明朝"/>
        <family val="1"/>
        <charset val="128"/>
      </rPr>
      <t>燃料からの漏出</t>
    </r>
  </si>
  <si>
    <r>
      <rPr>
        <sz val="11"/>
        <rFont val="ＭＳ 明朝"/>
        <family val="1"/>
        <charset val="128"/>
      </rPr>
      <t>備考</t>
    </r>
    <rPh sb="0" eb="2">
      <t>ビコウ</t>
    </rPh>
    <phoneticPr fontId="9"/>
  </si>
  <si>
    <r>
      <rPr>
        <sz val="11"/>
        <rFont val="ＭＳ 明朝"/>
        <family val="1"/>
        <charset val="128"/>
      </rPr>
      <t>燃料の燃焼（固定発生源）</t>
    </r>
    <rPh sb="0" eb="2">
      <t>ネンリョウ</t>
    </rPh>
    <rPh sb="3" eb="5">
      <t>ネンショウ</t>
    </rPh>
    <rPh sb="6" eb="8">
      <t>コテイ</t>
    </rPh>
    <rPh sb="8" eb="11">
      <t>ハッセイゲン</t>
    </rPh>
    <phoneticPr fontId="9"/>
  </si>
  <si>
    <r>
      <rPr>
        <sz val="11"/>
        <rFont val="ＭＳ 明朝"/>
        <family val="1"/>
        <charset val="128"/>
      </rPr>
      <t>燃料の燃焼（移動発生源）</t>
    </r>
    <rPh sb="0" eb="2">
      <t>ネンリョウ</t>
    </rPh>
    <rPh sb="3" eb="5">
      <t>ネンショウ</t>
    </rPh>
    <rPh sb="6" eb="8">
      <t>イドウ</t>
    </rPh>
    <rPh sb="8" eb="11">
      <t>ハッセイゲン</t>
    </rPh>
    <phoneticPr fontId="9"/>
  </si>
  <si>
    <r>
      <rPr>
        <sz val="11"/>
        <rFont val="ＭＳ 明朝"/>
        <family val="1"/>
        <charset val="128"/>
      </rPr>
      <t>燃料の漏出</t>
    </r>
    <rPh sb="0" eb="2">
      <t>ネンリョウ</t>
    </rPh>
    <rPh sb="3" eb="5">
      <t>ロウシュツ</t>
    </rPh>
    <phoneticPr fontId="9"/>
  </si>
  <si>
    <r>
      <rPr>
        <sz val="11"/>
        <rFont val="ＭＳ 明朝"/>
        <family val="1"/>
        <charset val="128"/>
      </rPr>
      <t>工業プロセス</t>
    </r>
    <rPh sb="0" eb="2">
      <t>コウギョウ</t>
    </rPh>
    <phoneticPr fontId="9"/>
  </si>
  <si>
    <r>
      <rPr>
        <sz val="11"/>
        <rFont val="ＭＳ 明朝"/>
        <family val="1"/>
        <charset val="128"/>
      </rPr>
      <t>消化管内発酵</t>
    </r>
    <rPh sb="0" eb="2">
      <t>ショウカ</t>
    </rPh>
    <rPh sb="2" eb="4">
      <t>カンナイ</t>
    </rPh>
    <rPh sb="4" eb="6">
      <t>ハッコウ</t>
    </rPh>
    <phoneticPr fontId="9"/>
  </si>
  <si>
    <r>
      <rPr>
        <sz val="11"/>
        <rFont val="ＭＳ 明朝"/>
        <family val="1"/>
        <charset val="128"/>
      </rPr>
      <t>稲作</t>
    </r>
    <rPh sb="0" eb="2">
      <t>イナサク</t>
    </rPh>
    <phoneticPr fontId="9"/>
  </si>
  <si>
    <r>
      <rPr>
        <sz val="11"/>
        <rFont val="ＭＳ 明朝"/>
        <family val="1"/>
        <charset val="128"/>
      </rPr>
      <t>その他の農業</t>
    </r>
    <rPh sb="2" eb="3">
      <t>タ</t>
    </rPh>
    <rPh sb="4" eb="6">
      <t>ノウギョウ</t>
    </rPh>
    <phoneticPr fontId="9"/>
  </si>
  <si>
    <r>
      <rPr>
        <sz val="11"/>
        <rFont val="ＭＳ 明朝"/>
        <family val="1"/>
        <charset val="128"/>
      </rPr>
      <t>埋立</t>
    </r>
    <rPh sb="0" eb="2">
      <t>ウメタテ</t>
    </rPh>
    <phoneticPr fontId="9"/>
  </si>
  <si>
    <r>
      <rPr>
        <sz val="11"/>
        <rFont val="ＭＳ 明朝"/>
        <family val="1"/>
        <charset val="128"/>
      </rPr>
      <t>廃棄物の焼却</t>
    </r>
    <rPh sb="0" eb="3">
      <t>ハイキブツ</t>
    </rPh>
    <rPh sb="4" eb="6">
      <t>ショウキャク</t>
    </rPh>
    <phoneticPr fontId="9"/>
  </si>
  <si>
    <r>
      <rPr>
        <sz val="11"/>
        <rFont val="ＭＳ 明朝"/>
        <family val="1"/>
        <charset val="128"/>
      </rPr>
      <t>廃棄物のエネルギー利用</t>
    </r>
    <rPh sb="0" eb="3">
      <t>ハイキブツ</t>
    </rPh>
    <rPh sb="9" eb="11">
      <t>リヨウ</t>
    </rPh>
    <phoneticPr fontId="9"/>
  </si>
  <si>
    <r>
      <rPr>
        <sz val="11"/>
        <rFont val="ＭＳ Ｐ明朝"/>
        <family val="1"/>
        <charset val="128"/>
      </rPr>
      <t>廃棄物のエネルギー利用</t>
    </r>
    <rPh sb="0" eb="3">
      <t>ハイキブツ</t>
    </rPh>
    <rPh sb="9" eb="11">
      <t>リヨウ</t>
    </rPh>
    <phoneticPr fontId="9"/>
  </si>
  <si>
    <r>
      <rPr>
        <sz val="11"/>
        <rFont val="ＭＳ Ｐゴシック"/>
        <family val="3"/>
        <charset val="128"/>
      </rPr>
      <t>■排出量および人口</t>
    </r>
    <rPh sb="7" eb="9">
      <t>ジンコウ</t>
    </rPh>
    <phoneticPr fontId="9"/>
  </si>
  <si>
    <r>
      <rPr>
        <sz val="11"/>
        <rFont val="ＭＳ Ｐ明朝"/>
        <family val="1"/>
        <charset val="128"/>
      </rPr>
      <t>単位</t>
    </r>
    <rPh sb="0" eb="2">
      <t>タンイ</t>
    </rPh>
    <phoneticPr fontId="9"/>
  </si>
  <si>
    <r>
      <t>Mt CO</t>
    </r>
    <r>
      <rPr>
        <vertAlign val="subscript"/>
        <sz val="11"/>
        <rFont val="Century"/>
        <family val="1"/>
      </rPr>
      <t>2</t>
    </r>
    <phoneticPr fontId="9"/>
  </si>
  <si>
    <r>
      <t>t CO</t>
    </r>
    <r>
      <rPr>
        <vertAlign val="subscript"/>
        <sz val="11"/>
        <rFont val="Century"/>
        <family val="1"/>
      </rPr>
      <t>2</t>
    </r>
    <r>
      <rPr>
        <sz val="11"/>
        <rFont val="Century"/>
        <family val="1"/>
      </rPr>
      <t>/capita</t>
    </r>
    <phoneticPr fontId="9"/>
  </si>
  <si>
    <r>
      <rPr>
        <sz val="11"/>
        <rFont val="ＭＳ 明朝"/>
        <family val="1"/>
        <charset val="128"/>
      </rPr>
      <t>人口</t>
    </r>
    <rPh sb="0" eb="2">
      <t>ジンコウ</t>
    </rPh>
    <phoneticPr fontId="9"/>
  </si>
  <si>
    <r>
      <rPr>
        <sz val="11"/>
        <rFont val="ＭＳ Ｐゴシック"/>
        <family val="3"/>
        <charset val="128"/>
      </rPr>
      <t>■排出量および</t>
    </r>
    <r>
      <rPr>
        <sz val="11"/>
        <rFont val="Century"/>
        <family val="1"/>
      </rPr>
      <t>GDP</t>
    </r>
    <phoneticPr fontId="9"/>
  </si>
  <si>
    <r>
      <t>GDP</t>
    </r>
    <r>
      <rPr>
        <sz val="11"/>
        <rFont val="ＭＳ 明朝"/>
        <family val="1"/>
        <charset val="128"/>
      </rPr>
      <t>あたり</t>
    </r>
    <r>
      <rPr>
        <sz val="11"/>
        <rFont val="Century"/>
        <family val="1"/>
      </rPr>
      <t>CO</t>
    </r>
    <r>
      <rPr>
        <vertAlign val="subscript"/>
        <sz val="11"/>
        <rFont val="Century"/>
        <family val="1"/>
      </rPr>
      <t>2</t>
    </r>
    <r>
      <rPr>
        <sz val="11"/>
        <rFont val="ＭＳ 明朝"/>
        <family val="1"/>
        <charset val="128"/>
      </rPr>
      <t>排出量（総</t>
    </r>
    <r>
      <rPr>
        <sz val="11"/>
        <rFont val="Century"/>
        <family val="1"/>
      </rPr>
      <t>CO</t>
    </r>
    <r>
      <rPr>
        <vertAlign val="subscript"/>
        <sz val="11"/>
        <rFont val="Century"/>
        <family val="1"/>
      </rPr>
      <t>2</t>
    </r>
    <r>
      <rPr>
        <sz val="11"/>
        <rFont val="ＭＳ 明朝"/>
        <family val="1"/>
        <charset val="128"/>
      </rPr>
      <t>排出量）</t>
    </r>
    <rPh sb="13" eb="14">
      <t>ソウ</t>
    </rPh>
    <rPh sb="17" eb="19">
      <t>ハイシュツ</t>
    </rPh>
    <rPh sb="19" eb="20">
      <t>リョウ</t>
    </rPh>
    <phoneticPr fontId="9"/>
  </si>
  <si>
    <r>
      <t>t CO</t>
    </r>
    <r>
      <rPr>
        <vertAlign val="subscript"/>
        <sz val="11"/>
        <rFont val="Century"/>
        <family val="1"/>
      </rPr>
      <t>2</t>
    </r>
    <r>
      <rPr>
        <sz val="11"/>
        <rFont val="Century"/>
        <family val="1"/>
      </rPr>
      <t>/</t>
    </r>
    <r>
      <rPr>
        <sz val="11"/>
        <rFont val="ＭＳ Ｐ明朝"/>
        <family val="1"/>
        <charset val="128"/>
      </rPr>
      <t>百万円</t>
    </r>
    <phoneticPr fontId="9"/>
  </si>
  <si>
    <r>
      <t>GDP</t>
    </r>
    <r>
      <rPr>
        <sz val="11"/>
        <rFont val="ＭＳ 明朝"/>
        <family val="1"/>
        <charset val="128"/>
      </rPr>
      <t>あたり</t>
    </r>
    <r>
      <rPr>
        <sz val="11"/>
        <rFont val="Century"/>
        <family val="1"/>
      </rPr>
      <t>CO</t>
    </r>
    <r>
      <rPr>
        <vertAlign val="subscript"/>
        <sz val="11"/>
        <rFont val="Century"/>
        <family val="1"/>
      </rPr>
      <t>2</t>
    </r>
    <r>
      <rPr>
        <sz val="11"/>
        <rFont val="ＭＳ 明朝"/>
        <family val="1"/>
        <charset val="128"/>
      </rPr>
      <t>排出量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（エネルギー起源</t>
    </r>
    <r>
      <rPr>
        <sz val="11"/>
        <rFont val="Century"/>
        <family val="1"/>
      </rPr>
      <t>CO</t>
    </r>
    <r>
      <rPr>
        <vertAlign val="subscript"/>
        <sz val="11"/>
        <rFont val="Century"/>
        <family val="1"/>
      </rPr>
      <t>2</t>
    </r>
    <r>
      <rPr>
        <sz val="11"/>
        <rFont val="ＭＳ 明朝"/>
        <family val="1"/>
        <charset val="128"/>
      </rPr>
      <t>）</t>
    </r>
    <r>
      <rPr>
        <sz val="10"/>
        <rFont val="Century"/>
        <family val="1"/>
      </rPr>
      <t/>
    </r>
    <rPh sb="9" eb="11">
      <t>ハイシュツ</t>
    </rPh>
    <rPh sb="19" eb="21">
      <t>キゲン</t>
    </rPh>
    <phoneticPr fontId="9"/>
  </si>
  <si>
    <r>
      <rPr>
        <sz val="11"/>
        <rFont val="ＭＳ Ｐゴシック"/>
        <family val="3"/>
        <charset val="128"/>
      </rPr>
      <t>十億円</t>
    </r>
    <rPh sb="0" eb="2">
      <t>ジュウオク</t>
    </rPh>
    <rPh sb="2" eb="3">
      <t>エン</t>
    </rPh>
    <phoneticPr fontId="9"/>
  </si>
  <si>
    <r>
      <rPr>
        <sz val="11"/>
        <rFont val="ＭＳ 明朝"/>
        <family val="1"/>
        <charset val="128"/>
      </rPr>
      <t>総</t>
    </r>
    <r>
      <rPr>
        <sz val="11"/>
        <rFont val="Century"/>
        <family val="1"/>
      </rPr>
      <t>CO</t>
    </r>
    <r>
      <rPr>
        <vertAlign val="subscript"/>
        <sz val="11"/>
        <rFont val="Century"/>
        <family val="1"/>
      </rPr>
      <t>2</t>
    </r>
    <r>
      <rPr>
        <sz val="11"/>
        <rFont val="ＭＳ 明朝"/>
        <family val="1"/>
        <charset val="128"/>
      </rPr>
      <t>排出量</t>
    </r>
    <r>
      <rPr>
        <sz val="11"/>
        <rFont val="Century"/>
        <family val="1"/>
      </rPr>
      <t xml:space="preserve"> </t>
    </r>
    <rPh sb="0" eb="1">
      <t>ソウ</t>
    </rPh>
    <phoneticPr fontId="9"/>
  </si>
  <si>
    <r>
      <t>GDP</t>
    </r>
    <r>
      <rPr>
        <sz val="11"/>
        <rFont val="ＭＳ 明朝"/>
        <family val="1"/>
        <charset val="128"/>
      </rPr>
      <t>あたり</t>
    </r>
    <r>
      <rPr>
        <sz val="11"/>
        <rFont val="Century"/>
        <family val="1"/>
      </rPr>
      <t>CO</t>
    </r>
    <r>
      <rPr>
        <vertAlign val="subscript"/>
        <sz val="11"/>
        <rFont val="Century"/>
        <family val="1"/>
      </rPr>
      <t>2</t>
    </r>
    <r>
      <rPr>
        <sz val="11"/>
        <rFont val="ＭＳ 明朝"/>
        <family val="1"/>
        <charset val="128"/>
      </rPr>
      <t>排出量（エネルギー起源</t>
    </r>
    <r>
      <rPr>
        <sz val="11"/>
        <rFont val="Century"/>
        <family val="1"/>
      </rPr>
      <t>CO</t>
    </r>
    <r>
      <rPr>
        <vertAlign val="subscript"/>
        <sz val="11"/>
        <rFont val="Century"/>
        <family val="1"/>
      </rPr>
      <t>2</t>
    </r>
    <r>
      <rPr>
        <sz val="11"/>
        <rFont val="ＭＳ 明朝"/>
        <family val="1"/>
        <charset val="128"/>
      </rPr>
      <t>）</t>
    </r>
    <r>
      <rPr>
        <sz val="10"/>
        <rFont val="Century"/>
        <family val="1"/>
      </rPr>
      <t/>
    </r>
    <rPh sb="9" eb="11">
      <t>ハイシュツ</t>
    </rPh>
    <rPh sb="18" eb="20">
      <t>キゲン</t>
    </rPh>
    <phoneticPr fontId="9"/>
  </si>
  <si>
    <r>
      <rPr>
        <sz val="11"/>
        <rFont val="ＭＳ 明朝"/>
        <family val="1"/>
        <charset val="128"/>
      </rPr>
      <t>廃棄物</t>
    </r>
    <rPh sb="0" eb="3">
      <t>ハイキブツ</t>
    </rPh>
    <phoneticPr fontId="9"/>
  </si>
  <si>
    <r>
      <rPr>
        <sz val="11"/>
        <color indexed="8"/>
        <rFont val="ＭＳ Ｐゴシック"/>
        <family val="3"/>
        <charset val="128"/>
      </rPr>
      <t>■単位に関して</t>
    </r>
    <rPh sb="1" eb="3">
      <t>タンイ</t>
    </rPh>
    <rPh sb="4" eb="5">
      <t>カン</t>
    </rPh>
    <phoneticPr fontId="9"/>
  </si>
  <si>
    <r>
      <t>10</t>
    </r>
    <r>
      <rPr>
        <vertAlign val="superscript"/>
        <sz val="11"/>
        <color indexed="8"/>
        <rFont val="Century"/>
        <family val="1"/>
      </rPr>
      <t xml:space="preserve">12 </t>
    </r>
    <r>
      <rPr>
        <sz val="11"/>
        <color indexed="8"/>
        <rFont val="Century"/>
        <family val="1"/>
      </rPr>
      <t>g</t>
    </r>
    <phoneticPr fontId="9"/>
  </si>
  <si>
    <r>
      <t>10</t>
    </r>
    <r>
      <rPr>
        <vertAlign val="superscript"/>
        <sz val="11"/>
        <color indexed="8"/>
        <rFont val="Century"/>
        <family val="1"/>
      </rPr>
      <t>9</t>
    </r>
    <r>
      <rPr>
        <sz val="11"/>
        <color indexed="8"/>
        <rFont val="Century"/>
        <family val="1"/>
      </rPr>
      <t xml:space="preserve"> g</t>
    </r>
    <phoneticPr fontId="9"/>
  </si>
  <si>
    <r>
      <t>10</t>
    </r>
    <r>
      <rPr>
        <vertAlign val="superscript"/>
        <sz val="11"/>
        <color indexed="8"/>
        <rFont val="Century"/>
        <family val="1"/>
      </rPr>
      <t>6</t>
    </r>
    <r>
      <rPr>
        <sz val="11"/>
        <color indexed="8"/>
        <rFont val="Century"/>
        <family val="1"/>
      </rPr>
      <t xml:space="preserve"> g</t>
    </r>
    <phoneticPr fontId="9"/>
  </si>
  <si>
    <r>
      <t>10</t>
    </r>
    <r>
      <rPr>
        <vertAlign val="superscript"/>
        <sz val="11"/>
        <color indexed="8"/>
        <rFont val="Century"/>
        <family val="1"/>
      </rPr>
      <t>3</t>
    </r>
    <r>
      <rPr>
        <sz val="11"/>
        <color indexed="8"/>
        <rFont val="Century"/>
        <family val="1"/>
      </rPr>
      <t xml:space="preserve"> g</t>
    </r>
    <phoneticPr fontId="9"/>
  </si>
  <si>
    <r>
      <t>CO</t>
    </r>
    <r>
      <rPr>
        <vertAlign val="subscript"/>
        <sz val="11"/>
        <color indexed="8"/>
        <rFont val="Century"/>
        <family val="1"/>
      </rPr>
      <t>2</t>
    </r>
    <phoneticPr fontId="9"/>
  </si>
  <si>
    <r>
      <t>CH</t>
    </r>
    <r>
      <rPr>
        <vertAlign val="subscript"/>
        <sz val="11"/>
        <color indexed="8"/>
        <rFont val="Century"/>
        <family val="1"/>
      </rPr>
      <t>4</t>
    </r>
    <phoneticPr fontId="9"/>
  </si>
  <si>
    <r>
      <t>N</t>
    </r>
    <r>
      <rPr>
        <vertAlign val="subscript"/>
        <sz val="11"/>
        <color indexed="8"/>
        <rFont val="Century"/>
        <family val="1"/>
      </rPr>
      <t>2</t>
    </r>
    <r>
      <rPr>
        <sz val="11"/>
        <color indexed="8"/>
        <rFont val="Century"/>
        <family val="1"/>
      </rPr>
      <t>O</t>
    </r>
    <phoneticPr fontId="9"/>
  </si>
  <si>
    <r>
      <t>SF</t>
    </r>
    <r>
      <rPr>
        <vertAlign val="subscript"/>
        <sz val="11"/>
        <color indexed="8"/>
        <rFont val="Century"/>
        <family val="1"/>
      </rPr>
      <t>6</t>
    </r>
    <phoneticPr fontId="9"/>
  </si>
  <si>
    <r>
      <rPr>
        <sz val="11"/>
        <color indexed="8"/>
        <rFont val="ＭＳ Ｐゴシック"/>
        <family val="3"/>
        <charset val="128"/>
      </rPr>
      <t>※</t>
    </r>
    <r>
      <rPr>
        <sz val="11"/>
        <color indexed="8"/>
        <rFont val="Century"/>
        <family val="1"/>
      </rPr>
      <t>IPCC</t>
    </r>
    <r>
      <rPr>
        <sz val="11"/>
        <color indexed="8"/>
        <rFont val="ＭＳ Ｐゴシック"/>
        <family val="3"/>
        <charset val="128"/>
      </rPr>
      <t>第二次評価報告書（</t>
    </r>
    <r>
      <rPr>
        <sz val="11"/>
        <color indexed="8"/>
        <rFont val="Century"/>
        <family val="1"/>
      </rPr>
      <t>1995</t>
    </r>
    <r>
      <rPr>
        <sz val="11"/>
        <color indexed="8"/>
        <rFont val="ＭＳ Ｐゴシック"/>
        <family val="3"/>
        <charset val="128"/>
      </rPr>
      <t>）より</t>
    </r>
    <rPh sb="5" eb="6">
      <t>ダイ</t>
    </rPh>
    <rPh sb="6" eb="8">
      <t>ニジ</t>
    </rPh>
    <rPh sb="8" eb="10">
      <t>ヒョウカ</t>
    </rPh>
    <rPh sb="10" eb="13">
      <t>ホウコクショ</t>
    </rPh>
    <phoneticPr fontId="9"/>
  </si>
  <si>
    <r>
      <rPr>
        <sz val="11"/>
        <color indexed="8"/>
        <rFont val="ＭＳ Ｐゴシック"/>
        <family val="3"/>
        <charset val="128"/>
      </rPr>
      <t>■その他注意事項</t>
    </r>
    <rPh sb="3" eb="4">
      <t>タ</t>
    </rPh>
    <rPh sb="4" eb="6">
      <t>チュウイ</t>
    </rPh>
    <rPh sb="6" eb="8">
      <t>ジコウ</t>
    </rPh>
    <phoneticPr fontId="9"/>
  </si>
  <si>
    <r>
      <rPr>
        <sz val="11"/>
        <rFont val="ＭＳ Ｐゴシック"/>
        <family val="3"/>
        <charset val="128"/>
      </rPr>
      <t>■排出量　</t>
    </r>
    <r>
      <rPr>
        <sz val="11"/>
        <rFont val="Century"/>
        <family val="1"/>
      </rPr>
      <t>[</t>
    </r>
    <r>
      <rPr>
        <sz val="11"/>
        <rFont val="ＭＳ Ｐゴシック"/>
        <family val="3"/>
        <charset val="128"/>
      </rPr>
      <t>百万トン</t>
    </r>
    <r>
      <rPr>
        <sz val="11"/>
        <rFont val="Century"/>
        <family val="1"/>
      </rPr>
      <t>CO</t>
    </r>
    <r>
      <rPr>
        <vertAlign val="subscript"/>
        <sz val="11"/>
        <rFont val="Century"/>
        <family val="1"/>
      </rPr>
      <t>2</t>
    </r>
    <r>
      <rPr>
        <sz val="11"/>
        <rFont val="ＭＳ Ｐゴシック"/>
        <family val="3"/>
        <charset val="128"/>
      </rPr>
      <t>換算</t>
    </r>
    <r>
      <rPr>
        <sz val="11"/>
        <rFont val="Century"/>
        <family val="1"/>
      </rPr>
      <t>]</t>
    </r>
    <phoneticPr fontId="8"/>
  </si>
  <si>
    <t xml:space="preserve">CO2 </t>
    <phoneticPr fontId="9"/>
  </si>
  <si>
    <r>
      <rPr>
        <sz val="12"/>
        <rFont val="ＭＳ Ｐゴシック"/>
        <family val="3"/>
        <charset val="128"/>
      </rPr>
      <t>二酸化炭素（</t>
    </r>
    <r>
      <rPr>
        <sz val="12"/>
        <rFont val="Century"/>
        <family val="1"/>
      </rPr>
      <t>CO</t>
    </r>
    <r>
      <rPr>
        <vertAlign val="subscript"/>
        <sz val="12"/>
        <rFont val="Century"/>
        <family val="1"/>
      </rPr>
      <t>2</t>
    </r>
    <r>
      <rPr>
        <sz val="12"/>
        <rFont val="ＭＳ Ｐゴシック"/>
        <family val="3"/>
        <charset val="128"/>
      </rPr>
      <t>）</t>
    </r>
    <rPh sb="0" eb="3">
      <t>ニサンカ</t>
    </rPh>
    <rPh sb="3" eb="5">
      <t>タンソ</t>
    </rPh>
    <phoneticPr fontId="9"/>
  </si>
  <si>
    <t>CH4</t>
    <phoneticPr fontId="9"/>
  </si>
  <si>
    <r>
      <rPr>
        <sz val="12"/>
        <rFont val="ＭＳ Ｐゴシック"/>
        <family val="3"/>
        <charset val="128"/>
      </rPr>
      <t>メタン（</t>
    </r>
    <r>
      <rPr>
        <sz val="12"/>
        <rFont val="Century"/>
        <family val="1"/>
      </rPr>
      <t>CH</t>
    </r>
    <r>
      <rPr>
        <vertAlign val="subscript"/>
        <sz val="12"/>
        <rFont val="Century"/>
        <family val="1"/>
      </rPr>
      <t>4</t>
    </r>
    <r>
      <rPr>
        <sz val="12"/>
        <rFont val="ＭＳ Ｐゴシック"/>
        <family val="3"/>
        <charset val="128"/>
      </rPr>
      <t>）</t>
    </r>
    <phoneticPr fontId="9"/>
  </si>
  <si>
    <t>N2O</t>
    <phoneticPr fontId="9"/>
  </si>
  <si>
    <r>
      <rPr>
        <sz val="12"/>
        <rFont val="ＭＳ Ｐゴシック"/>
        <family val="3"/>
        <charset val="128"/>
      </rPr>
      <t>一酸化二窒素（</t>
    </r>
    <r>
      <rPr>
        <sz val="12"/>
        <rFont val="Century"/>
        <family val="1"/>
      </rPr>
      <t>N</t>
    </r>
    <r>
      <rPr>
        <vertAlign val="subscript"/>
        <sz val="12"/>
        <rFont val="Century"/>
        <family val="1"/>
      </rPr>
      <t>2</t>
    </r>
    <r>
      <rPr>
        <sz val="12"/>
        <rFont val="Century"/>
        <family val="1"/>
      </rPr>
      <t>O</t>
    </r>
    <r>
      <rPr>
        <sz val="12"/>
        <rFont val="ＭＳ Ｐゴシック"/>
        <family val="3"/>
        <charset val="128"/>
      </rPr>
      <t>）</t>
    </r>
    <rPh sb="0" eb="6">
      <t>ン２オ</t>
    </rPh>
    <phoneticPr fontId="9"/>
  </si>
  <si>
    <t>HFCs</t>
    <phoneticPr fontId="8"/>
  </si>
  <si>
    <r>
      <rPr>
        <sz val="11"/>
        <rFont val="ＭＳ Ｐゴシック"/>
        <family val="3"/>
        <charset val="128"/>
      </rPr>
      <t>ハイドロフルオロカーボン類
（</t>
    </r>
    <r>
      <rPr>
        <sz val="11"/>
        <rFont val="Century"/>
        <family val="1"/>
      </rPr>
      <t>HFCs</t>
    </r>
    <r>
      <rPr>
        <sz val="11"/>
        <rFont val="ＭＳ Ｐゴシック"/>
        <family val="3"/>
        <charset val="128"/>
      </rPr>
      <t>）</t>
    </r>
    <phoneticPr fontId="8"/>
  </si>
  <si>
    <t>PFCs</t>
    <phoneticPr fontId="8"/>
  </si>
  <si>
    <r>
      <rPr>
        <sz val="11"/>
        <rFont val="ＭＳ Ｐゴシック"/>
        <family val="3"/>
        <charset val="128"/>
      </rPr>
      <t>パーフルオロカーボン類
（</t>
    </r>
    <r>
      <rPr>
        <sz val="11"/>
        <rFont val="Century"/>
        <family val="1"/>
      </rPr>
      <t>PFCs</t>
    </r>
    <r>
      <rPr>
        <sz val="11"/>
        <rFont val="ＭＳ Ｐゴシック"/>
        <family val="3"/>
        <charset val="128"/>
      </rPr>
      <t>）</t>
    </r>
    <phoneticPr fontId="8"/>
  </si>
  <si>
    <t>SF6</t>
    <phoneticPr fontId="8"/>
  </si>
  <si>
    <r>
      <rPr>
        <sz val="12"/>
        <rFont val="ＭＳ Ｐゴシック"/>
        <family val="3"/>
        <charset val="128"/>
      </rPr>
      <t>六ふっ化硫黄（</t>
    </r>
    <r>
      <rPr>
        <sz val="12"/>
        <rFont val="Century"/>
        <family val="1"/>
      </rPr>
      <t>SF</t>
    </r>
    <r>
      <rPr>
        <vertAlign val="subscript"/>
        <sz val="12"/>
        <rFont val="Century"/>
        <family val="1"/>
      </rPr>
      <t>6</t>
    </r>
    <r>
      <rPr>
        <sz val="12"/>
        <rFont val="ＭＳ Ｐゴシック"/>
        <family val="3"/>
        <charset val="128"/>
      </rPr>
      <t>）</t>
    </r>
    <rPh sb="0" eb="1">
      <t>ロク</t>
    </rPh>
    <phoneticPr fontId="8"/>
  </si>
  <si>
    <t>Gross Total</t>
    <phoneticPr fontId="8"/>
  </si>
  <si>
    <r>
      <rPr>
        <sz val="12"/>
        <rFont val="ＭＳ Ｐゴシック"/>
        <family val="3"/>
        <charset val="128"/>
      </rPr>
      <t>※</t>
    </r>
    <r>
      <rPr>
        <sz val="12"/>
        <rFont val="Century"/>
        <family val="1"/>
      </rPr>
      <t>LULUCF</t>
    </r>
    <r>
      <rPr>
        <sz val="12"/>
        <rFont val="ＭＳ Ｐゴシック"/>
        <family val="3"/>
        <charset val="128"/>
      </rPr>
      <t>分野の排出・吸収量は除く</t>
    </r>
    <rPh sb="7" eb="9">
      <t>ブンヤ</t>
    </rPh>
    <rPh sb="10" eb="12">
      <t>ハイシュツ</t>
    </rPh>
    <rPh sb="13" eb="16">
      <t>キュウシュウリョウ</t>
    </rPh>
    <rPh sb="17" eb="18">
      <t>ノゾ</t>
    </rPh>
    <phoneticPr fontId="8"/>
  </si>
  <si>
    <t>Comoarison with the base year of KP</t>
    <phoneticPr fontId="8"/>
  </si>
  <si>
    <r>
      <rPr>
        <sz val="11"/>
        <rFont val="ＭＳ Ｐゴシック"/>
        <family val="3"/>
        <charset val="128"/>
      </rPr>
      <t>二酸化炭素（</t>
    </r>
    <r>
      <rPr>
        <sz val="11"/>
        <rFont val="Century"/>
        <family val="1"/>
      </rPr>
      <t>CO</t>
    </r>
    <r>
      <rPr>
        <vertAlign val="subscript"/>
        <sz val="11"/>
        <rFont val="Century"/>
        <family val="1"/>
      </rPr>
      <t>2</t>
    </r>
    <r>
      <rPr>
        <sz val="11"/>
        <rFont val="ＭＳ Ｐゴシック"/>
        <family val="3"/>
        <charset val="128"/>
      </rPr>
      <t>）</t>
    </r>
    <rPh sb="0" eb="3">
      <t>ニサンカ</t>
    </rPh>
    <rPh sb="3" eb="5">
      <t>タンソ</t>
    </rPh>
    <phoneticPr fontId="9"/>
  </si>
  <si>
    <r>
      <rPr>
        <sz val="11"/>
        <rFont val="ＭＳ Ｐゴシック"/>
        <family val="3"/>
        <charset val="128"/>
      </rPr>
      <t>メタン（</t>
    </r>
    <r>
      <rPr>
        <sz val="11"/>
        <rFont val="Century"/>
        <family val="1"/>
      </rPr>
      <t>CH</t>
    </r>
    <r>
      <rPr>
        <vertAlign val="subscript"/>
        <sz val="11"/>
        <rFont val="Century"/>
        <family val="1"/>
      </rPr>
      <t>4</t>
    </r>
    <r>
      <rPr>
        <sz val="11"/>
        <rFont val="ＭＳ Ｐゴシック"/>
        <family val="3"/>
        <charset val="128"/>
      </rPr>
      <t>）</t>
    </r>
    <phoneticPr fontId="9"/>
  </si>
  <si>
    <t>N2O</t>
    <phoneticPr fontId="9"/>
  </si>
  <si>
    <r>
      <rPr>
        <sz val="11"/>
        <rFont val="ＭＳ Ｐゴシック"/>
        <family val="3"/>
        <charset val="128"/>
      </rPr>
      <t>一酸化二窒素（</t>
    </r>
    <r>
      <rPr>
        <sz val="11"/>
        <rFont val="Century"/>
        <family val="1"/>
      </rPr>
      <t>N</t>
    </r>
    <r>
      <rPr>
        <vertAlign val="subscript"/>
        <sz val="11"/>
        <rFont val="Century"/>
        <family val="1"/>
      </rPr>
      <t>2</t>
    </r>
    <r>
      <rPr>
        <sz val="11"/>
        <rFont val="Century"/>
        <family val="1"/>
      </rPr>
      <t>O</t>
    </r>
    <r>
      <rPr>
        <sz val="11"/>
        <rFont val="ＭＳ Ｐゴシック"/>
        <family val="3"/>
        <charset val="128"/>
      </rPr>
      <t>）</t>
    </r>
    <rPh sb="0" eb="6">
      <t>ン２オ</t>
    </rPh>
    <phoneticPr fontId="9"/>
  </si>
  <si>
    <t>HFCs</t>
    <phoneticPr fontId="8"/>
  </si>
  <si>
    <t>PFCs</t>
    <phoneticPr fontId="8"/>
  </si>
  <si>
    <r>
      <rPr>
        <sz val="11"/>
        <rFont val="ＭＳ 明朝"/>
        <family val="1"/>
        <charset val="128"/>
      </rPr>
      <t>エネルギー転換部門</t>
    </r>
    <rPh sb="5" eb="7">
      <t>テンカン</t>
    </rPh>
    <rPh sb="7" eb="9">
      <t>ブモン</t>
    </rPh>
    <phoneticPr fontId="9"/>
  </si>
  <si>
    <r>
      <rPr>
        <sz val="11"/>
        <rFont val="ＭＳ 明朝"/>
        <family val="1"/>
        <charset val="128"/>
      </rPr>
      <t>産業部門</t>
    </r>
    <rPh sb="0" eb="2">
      <t>サンギョウ</t>
    </rPh>
    <rPh sb="2" eb="4">
      <t>ブモン</t>
    </rPh>
    <phoneticPr fontId="9"/>
  </si>
  <si>
    <r>
      <rPr>
        <sz val="11"/>
        <rFont val="ＭＳ 明朝"/>
        <family val="1"/>
        <charset val="128"/>
      </rPr>
      <t>運輸部門</t>
    </r>
    <rPh sb="0" eb="2">
      <t>ウンユ</t>
    </rPh>
    <rPh sb="2" eb="4">
      <t>ブモン</t>
    </rPh>
    <phoneticPr fontId="9"/>
  </si>
  <si>
    <r>
      <rPr>
        <sz val="11"/>
        <rFont val="ＭＳ 明朝"/>
        <family val="1"/>
        <charset val="128"/>
      </rPr>
      <t>窯業・土石</t>
    </r>
    <rPh sb="0" eb="2">
      <t>ヨウギョウ</t>
    </rPh>
    <rPh sb="3" eb="5">
      <t>ドセキ</t>
    </rPh>
    <phoneticPr fontId="9"/>
  </si>
  <si>
    <r>
      <rPr>
        <sz val="11"/>
        <rFont val="ＭＳ 明朝"/>
        <family val="1"/>
        <charset val="128"/>
      </rPr>
      <t>金属</t>
    </r>
    <rPh sb="0" eb="2">
      <t>キンゾク</t>
    </rPh>
    <phoneticPr fontId="9"/>
  </si>
  <si>
    <r>
      <rPr>
        <sz val="11"/>
        <rFont val="ＭＳ Ｐ明朝"/>
        <family val="1"/>
        <charset val="128"/>
      </rPr>
      <t>廃棄物の焼却（エネルギー利用を含まない）</t>
    </r>
    <rPh sb="0" eb="3">
      <t>ハイキブツ</t>
    </rPh>
    <rPh sb="4" eb="6">
      <t>ショウキャク</t>
    </rPh>
    <rPh sb="12" eb="14">
      <t>リヨウ</t>
    </rPh>
    <rPh sb="15" eb="16">
      <t>フク</t>
    </rPh>
    <phoneticPr fontId="9"/>
  </si>
  <si>
    <r>
      <rPr>
        <sz val="11"/>
        <rFont val="ＭＳ Ｐ明朝"/>
        <family val="1"/>
        <charset val="128"/>
      </rPr>
      <t>石油由来界面活性剤の分解</t>
    </r>
  </si>
  <si>
    <r>
      <rPr>
        <sz val="11"/>
        <rFont val="ＭＳ Ｐ明朝"/>
        <family val="1"/>
        <charset val="128"/>
      </rPr>
      <t>廃棄物のエネルギー利用</t>
    </r>
    <rPh sb="0" eb="2">
      <t>ハイキ</t>
    </rPh>
    <rPh sb="2" eb="3">
      <t>ブツ</t>
    </rPh>
    <rPh sb="9" eb="11">
      <t>リヨウ</t>
    </rPh>
    <phoneticPr fontId="9"/>
  </si>
  <si>
    <r>
      <rPr>
        <sz val="11"/>
        <rFont val="ＭＳ Ｐゴシック"/>
        <family val="3"/>
        <charset val="128"/>
      </rPr>
      <t>■排出量　</t>
    </r>
    <r>
      <rPr>
        <sz val="11"/>
        <rFont val="Century"/>
        <family val="1"/>
      </rPr>
      <t>[Mt CO</t>
    </r>
    <r>
      <rPr>
        <vertAlign val="subscript"/>
        <sz val="11"/>
        <rFont val="Century"/>
        <family val="1"/>
      </rPr>
      <t>2</t>
    </r>
    <r>
      <rPr>
        <sz val="11"/>
        <rFont val="Century"/>
        <family val="1"/>
      </rPr>
      <t>]</t>
    </r>
    <phoneticPr fontId="9"/>
  </si>
  <si>
    <r>
      <rPr>
        <sz val="11"/>
        <rFont val="ＭＳ 明朝"/>
        <family val="1"/>
        <charset val="128"/>
      </rPr>
      <t>業務その他部門</t>
    </r>
    <rPh sb="0" eb="2">
      <t>ギョウム</t>
    </rPh>
    <rPh sb="4" eb="5">
      <t>タ</t>
    </rPh>
    <rPh sb="5" eb="7">
      <t>ブモン</t>
    </rPh>
    <phoneticPr fontId="9"/>
  </si>
  <si>
    <r>
      <rPr>
        <sz val="11"/>
        <rFont val="ＭＳ 明朝"/>
        <family val="1"/>
        <charset val="128"/>
      </rPr>
      <t>家庭部門</t>
    </r>
    <rPh sb="0" eb="2">
      <t>カテイ</t>
    </rPh>
    <rPh sb="2" eb="4">
      <t>ブモン</t>
    </rPh>
    <phoneticPr fontId="9"/>
  </si>
  <si>
    <r>
      <rPr>
        <sz val="11"/>
        <rFont val="ＭＳ 明朝"/>
        <family val="1"/>
        <charset val="128"/>
      </rPr>
      <t>航空機</t>
    </r>
  </si>
  <si>
    <r>
      <rPr>
        <sz val="11"/>
        <rFont val="ＭＳ 明朝"/>
        <family val="1"/>
        <charset val="128"/>
      </rPr>
      <t>船舶</t>
    </r>
  </si>
  <si>
    <r>
      <rPr>
        <sz val="11"/>
        <rFont val="ＭＳ 明朝"/>
        <family val="1"/>
        <charset val="128"/>
      </rPr>
      <t>計</t>
    </r>
  </si>
  <si>
    <r>
      <rPr>
        <sz val="11"/>
        <rFont val="ＭＳ 明朝"/>
        <family val="1"/>
        <charset val="128"/>
      </rPr>
      <t>注）国際バンカー油起源の</t>
    </r>
    <r>
      <rPr>
        <sz val="11"/>
        <rFont val="Century"/>
        <family val="1"/>
      </rPr>
      <t>CO</t>
    </r>
    <r>
      <rPr>
        <vertAlign val="subscript"/>
        <sz val="11"/>
        <rFont val="Century"/>
        <family val="1"/>
      </rPr>
      <t>2</t>
    </r>
    <r>
      <rPr>
        <sz val="11"/>
        <rFont val="Century"/>
        <family val="1"/>
      </rPr>
      <t xml:space="preserve"> </t>
    </r>
    <r>
      <rPr>
        <sz val="11"/>
        <rFont val="ＭＳ 明朝"/>
        <family val="1"/>
        <charset val="128"/>
      </rPr>
      <t>排出量は参考値として報告しており、総排出量に含まれない。</t>
    </r>
    <rPh sb="0" eb="1">
      <t>チュウ</t>
    </rPh>
    <rPh sb="2" eb="4">
      <t>コクサイ</t>
    </rPh>
    <rPh sb="8" eb="9">
      <t>ユ</t>
    </rPh>
    <rPh sb="9" eb="11">
      <t>キゲン</t>
    </rPh>
    <rPh sb="16" eb="18">
      <t>ハイシュツ</t>
    </rPh>
    <rPh sb="18" eb="19">
      <t>リョウ</t>
    </rPh>
    <rPh sb="20" eb="22">
      <t>サンコウ</t>
    </rPh>
    <rPh sb="22" eb="23">
      <t>チ</t>
    </rPh>
    <rPh sb="26" eb="28">
      <t>ホウコク</t>
    </rPh>
    <rPh sb="33" eb="34">
      <t>ソウ</t>
    </rPh>
    <rPh sb="34" eb="36">
      <t>ハイシュツ</t>
    </rPh>
    <rPh sb="36" eb="37">
      <t>リョウ</t>
    </rPh>
    <rPh sb="38" eb="39">
      <t>フク</t>
    </rPh>
    <phoneticPr fontId="9"/>
  </si>
  <si>
    <r>
      <rPr>
        <sz val="11"/>
        <rFont val="ＭＳ 明朝"/>
        <family val="1"/>
        <charset val="128"/>
      </rPr>
      <t>燃料からの漏出</t>
    </r>
    <rPh sb="0" eb="2">
      <t>ネンリョウ</t>
    </rPh>
    <rPh sb="5" eb="7">
      <t>ロウシュツ</t>
    </rPh>
    <phoneticPr fontId="9"/>
  </si>
  <si>
    <r>
      <rPr>
        <sz val="11"/>
        <rFont val="ＭＳ 明朝"/>
        <family val="1"/>
        <charset val="128"/>
      </rPr>
      <t>家畜排せつ物管理</t>
    </r>
    <rPh sb="0" eb="2">
      <t>カチク</t>
    </rPh>
    <rPh sb="2" eb="3">
      <t>ハイ</t>
    </rPh>
    <rPh sb="5" eb="6">
      <t>ブツ</t>
    </rPh>
    <rPh sb="6" eb="8">
      <t>カンリ</t>
    </rPh>
    <phoneticPr fontId="9"/>
  </si>
  <si>
    <r>
      <rPr>
        <sz val="11"/>
        <rFont val="ＭＳ 明朝"/>
        <family val="1"/>
        <charset val="128"/>
      </rPr>
      <t>農用地の土壌</t>
    </r>
    <rPh sb="0" eb="3">
      <t>ノウヨウチ</t>
    </rPh>
    <rPh sb="4" eb="6">
      <t>ドジョウ</t>
    </rPh>
    <phoneticPr fontId="9"/>
  </si>
  <si>
    <r>
      <rPr>
        <sz val="11"/>
        <rFont val="ＭＳ 明朝"/>
        <family val="1"/>
        <charset val="128"/>
      </rPr>
      <t>農作物残渣の野焼</t>
    </r>
    <rPh sb="0" eb="3">
      <t>ノウサクモツ</t>
    </rPh>
    <rPh sb="3" eb="5">
      <t>ザンサ</t>
    </rPh>
    <rPh sb="6" eb="8">
      <t>ノヤ</t>
    </rPh>
    <phoneticPr fontId="9"/>
  </si>
  <si>
    <r>
      <rPr>
        <sz val="11"/>
        <rFont val="ＭＳ 明朝"/>
        <family val="1"/>
        <charset val="128"/>
      </rPr>
      <t>消火剤</t>
    </r>
    <rPh sb="0" eb="3">
      <t>ショウカザイ</t>
    </rPh>
    <phoneticPr fontId="9"/>
  </si>
  <si>
    <r>
      <rPr>
        <sz val="11"/>
        <rFont val="ＭＳ 明朝"/>
        <family val="1"/>
        <charset val="128"/>
      </rPr>
      <t>エアゾール・</t>
    </r>
    <r>
      <rPr>
        <sz val="11"/>
        <rFont val="Century"/>
        <family val="1"/>
      </rPr>
      <t>MDI</t>
    </r>
    <phoneticPr fontId="9"/>
  </si>
  <si>
    <r>
      <rPr>
        <sz val="11"/>
        <rFont val="ＭＳ 明朝"/>
        <family val="1"/>
        <charset val="128"/>
      </rPr>
      <t>半導体製造</t>
    </r>
    <rPh sb="0" eb="3">
      <t>ハンドウタイ</t>
    </rPh>
    <rPh sb="3" eb="5">
      <t>セイゾウ</t>
    </rPh>
    <phoneticPr fontId="9"/>
  </si>
  <si>
    <r>
      <rPr>
        <sz val="11"/>
        <rFont val="ＭＳ Ｐ明朝"/>
        <family val="1"/>
        <charset val="128"/>
      </rPr>
      <t>アルミニウム精錬</t>
    </r>
    <rPh sb="6" eb="8">
      <t>セイレン</t>
    </rPh>
    <phoneticPr fontId="9"/>
  </si>
  <si>
    <r>
      <t>PFCs</t>
    </r>
    <r>
      <rPr>
        <sz val="11"/>
        <rFont val="ＭＳ Ｐ明朝"/>
        <family val="1"/>
        <charset val="128"/>
      </rPr>
      <t>製造時の漏出</t>
    </r>
    <rPh sb="4" eb="6">
      <t>セイゾウ</t>
    </rPh>
    <rPh sb="6" eb="7">
      <t>ジ</t>
    </rPh>
    <rPh sb="8" eb="10">
      <t>ロウシュツ</t>
    </rPh>
    <phoneticPr fontId="11"/>
  </si>
  <si>
    <r>
      <rPr>
        <sz val="11"/>
        <rFont val="ＭＳ Ｐ明朝"/>
        <family val="1"/>
        <charset val="128"/>
      </rPr>
      <t>溶剤</t>
    </r>
    <rPh sb="0" eb="2">
      <t>ヨウザイ</t>
    </rPh>
    <phoneticPr fontId="9"/>
  </si>
  <si>
    <r>
      <rPr>
        <sz val="11"/>
        <rFont val="ＭＳ Ｐ明朝"/>
        <family val="1"/>
        <charset val="128"/>
      </rPr>
      <t>半導体製造</t>
    </r>
    <rPh sb="0" eb="3">
      <t>ハンドウタイ</t>
    </rPh>
    <rPh sb="3" eb="5">
      <t>セイゾウ</t>
    </rPh>
    <phoneticPr fontId="11"/>
  </si>
  <si>
    <r>
      <rPr>
        <sz val="11"/>
        <rFont val="ＭＳ Ｐ明朝"/>
        <family val="1"/>
        <charset val="128"/>
      </rPr>
      <t>その他</t>
    </r>
    <rPh sb="2" eb="3">
      <t>タ</t>
    </rPh>
    <phoneticPr fontId="9"/>
  </si>
  <si>
    <r>
      <rPr>
        <sz val="11"/>
        <rFont val="ＭＳ Ｐ明朝"/>
        <family val="1"/>
        <charset val="128"/>
      </rPr>
      <t>マグネシウム等鋳造</t>
    </r>
    <rPh sb="6" eb="7">
      <t>トウ</t>
    </rPh>
    <rPh sb="7" eb="9">
      <t>チュウゾウ</t>
    </rPh>
    <phoneticPr fontId="9"/>
  </si>
  <si>
    <r>
      <rPr>
        <sz val="11"/>
        <rFont val="ＭＳ Ｐ明朝"/>
        <family val="1"/>
        <charset val="128"/>
      </rPr>
      <t>半導体製造</t>
    </r>
    <rPh sb="0" eb="3">
      <t>ハンドウタイ</t>
    </rPh>
    <rPh sb="3" eb="5">
      <t>セイゾウ</t>
    </rPh>
    <phoneticPr fontId="9"/>
  </si>
  <si>
    <r>
      <rPr>
        <sz val="11"/>
        <rFont val="ＭＳ 明朝"/>
        <family val="1"/>
        <charset val="128"/>
      </rPr>
      <t>電気絶縁ガス使用機器</t>
    </r>
    <rPh sb="0" eb="2">
      <t>デンキ</t>
    </rPh>
    <rPh sb="2" eb="4">
      <t>ゼツエン</t>
    </rPh>
    <rPh sb="6" eb="8">
      <t>シヨウ</t>
    </rPh>
    <rPh sb="8" eb="10">
      <t>キキ</t>
    </rPh>
    <phoneticPr fontId="9"/>
  </si>
  <si>
    <r>
      <t xml:space="preserve">F-gas </t>
    </r>
    <r>
      <rPr>
        <sz val="11"/>
        <rFont val="ＭＳ Ｐ明朝"/>
        <family val="1"/>
        <charset val="128"/>
      </rPr>
      <t>合計</t>
    </r>
    <phoneticPr fontId="9"/>
  </si>
  <si>
    <r>
      <t>家庭におけるCO</t>
    </r>
    <r>
      <rPr>
        <b/>
        <vertAlign val="subscript"/>
        <sz val="16"/>
        <rFont val="ＭＳ Ｐゴシック"/>
        <family val="3"/>
        <charset val="128"/>
      </rPr>
      <t>2</t>
    </r>
    <r>
      <rPr>
        <b/>
        <sz val="16"/>
        <rFont val="ＭＳ Ｐゴシック"/>
        <family val="3"/>
        <charset val="128"/>
      </rPr>
      <t>排出量（世帯あたり）</t>
    </r>
    <phoneticPr fontId="9"/>
  </si>
  <si>
    <t>■用途別排出割合</t>
    <rPh sb="5" eb="6">
      <t>シュツ</t>
    </rPh>
    <phoneticPr fontId="14"/>
  </si>
  <si>
    <r>
      <rPr>
        <sz val="11"/>
        <rFont val="ＭＳ Ｐゴシック"/>
        <family val="3"/>
        <charset val="128"/>
      </rPr>
      <t>■世帯数　</t>
    </r>
    <r>
      <rPr>
        <sz val="11"/>
        <rFont val="Century"/>
        <family val="1"/>
      </rPr>
      <t>[</t>
    </r>
    <r>
      <rPr>
        <sz val="11"/>
        <rFont val="ＭＳ Ｐゴシック"/>
        <family val="3"/>
        <charset val="128"/>
      </rPr>
      <t>千世帯</t>
    </r>
    <r>
      <rPr>
        <sz val="11"/>
        <rFont val="Century"/>
        <family val="1"/>
      </rPr>
      <t>]</t>
    </r>
    <rPh sb="1" eb="4">
      <t>セタイスウ</t>
    </rPh>
    <phoneticPr fontId="9"/>
  </si>
  <si>
    <r>
      <rPr>
        <sz val="11"/>
        <rFont val="ＭＳ Ｐ明朝"/>
        <family val="1"/>
        <charset val="128"/>
      </rPr>
      <t>動力他</t>
    </r>
    <r>
      <rPr>
        <vertAlign val="superscript"/>
        <sz val="11"/>
        <rFont val="Century"/>
        <family val="1"/>
      </rPr>
      <t>1)</t>
    </r>
    <phoneticPr fontId="9"/>
  </si>
  <si>
    <r>
      <rPr>
        <sz val="11"/>
        <rFont val="ＭＳ Ｐ明朝"/>
        <family val="1"/>
        <charset val="128"/>
      </rPr>
      <t>動力他</t>
    </r>
    <phoneticPr fontId="9"/>
  </si>
  <si>
    <r>
      <rPr>
        <sz val="11"/>
        <rFont val="ＭＳ Ｐゴシック"/>
        <family val="3"/>
        <charset val="128"/>
      </rPr>
      <t>■燃料種別割合</t>
    </r>
    <rPh sb="1" eb="3">
      <t>ネンリョウ</t>
    </rPh>
    <rPh sb="3" eb="5">
      <t>シュベツ</t>
    </rPh>
    <rPh sb="5" eb="7">
      <t>ワリアイ</t>
    </rPh>
    <phoneticPr fontId="14"/>
  </si>
  <si>
    <r>
      <rPr>
        <sz val="11"/>
        <rFont val="ＭＳ Ｐゴシック"/>
        <family val="3"/>
        <charset val="128"/>
      </rPr>
      <t>■用途別排出割合</t>
    </r>
    <rPh sb="5" eb="6">
      <t>シュツ</t>
    </rPh>
    <phoneticPr fontId="14"/>
  </si>
  <si>
    <r>
      <rPr>
        <sz val="11"/>
        <rFont val="ＭＳ Ｐゴシック"/>
        <family val="3"/>
        <charset val="128"/>
      </rPr>
      <t>■用途別排出量　</t>
    </r>
    <r>
      <rPr>
        <sz val="11"/>
        <rFont val="Century"/>
        <family val="1"/>
      </rPr>
      <t>[kg-CO</t>
    </r>
    <r>
      <rPr>
        <vertAlign val="subscript"/>
        <sz val="11"/>
        <rFont val="Century"/>
        <family val="1"/>
      </rPr>
      <t>2</t>
    </r>
    <r>
      <rPr>
        <sz val="11"/>
        <rFont val="Century"/>
        <family val="1"/>
      </rPr>
      <t>/</t>
    </r>
    <r>
      <rPr>
        <sz val="11"/>
        <rFont val="ＭＳ Ｐゴシック"/>
        <family val="3"/>
        <charset val="128"/>
      </rPr>
      <t>世帯</t>
    </r>
    <r>
      <rPr>
        <sz val="11"/>
        <rFont val="Century"/>
        <family val="1"/>
      </rPr>
      <t>]</t>
    </r>
    <phoneticPr fontId="9"/>
  </si>
  <si>
    <r>
      <rPr>
        <sz val="11"/>
        <rFont val="ＭＳ Ｐゴシック"/>
        <family val="3"/>
        <charset val="128"/>
      </rPr>
      <t>■燃料種別内訳　</t>
    </r>
    <r>
      <rPr>
        <sz val="11"/>
        <rFont val="Century"/>
        <family val="1"/>
      </rPr>
      <t>[kg-CO</t>
    </r>
    <r>
      <rPr>
        <vertAlign val="subscript"/>
        <sz val="11"/>
        <rFont val="Century"/>
        <family val="1"/>
      </rPr>
      <t>2</t>
    </r>
    <r>
      <rPr>
        <sz val="11"/>
        <rFont val="Century"/>
        <family val="1"/>
      </rPr>
      <t>/</t>
    </r>
    <r>
      <rPr>
        <sz val="11"/>
        <rFont val="ＭＳ Ｐゴシック"/>
        <family val="3"/>
        <charset val="128"/>
      </rPr>
      <t>世帯</t>
    </r>
    <r>
      <rPr>
        <sz val="11"/>
        <rFont val="Century"/>
        <family val="1"/>
      </rPr>
      <t>]</t>
    </r>
    <rPh sb="1" eb="3">
      <t>ネンリョウ</t>
    </rPh>
    <rPh sb="3" eb="5">
      <t>シュベツ</t>
    </rPh>
    <rPh sb="5" eb="7">
      <t>ウチワケ</t>
    </rPh>
    <phoneticPr fontId="14"/>
  </si>
  <si>
    <r>
      <t>家庭におけるCO</t>
    </r>
    <r>
      <rPr>
        <b/>
        <vertAlign val="subscript"/>
        <sz val="16"/>
        <rFont val="ＭＳ Ｐゴシック"/>
        <family val="3"/>
        <charset val="128"/>
      </rPr>
      <t>2</t>
    </r>
    <r>
      <rPr>
        <b/>
        <sz val="16"/>
        <rFont val="ＭＳ Ｐゴシック"/>
        <family val="3"/>
        <charset val="128"/>
      </rPr>
      <t>排出量（一人あたり）</t>
    </r>
    <phoneticPr fontId="9"/>
  </si>
  <si>
    <r>
      <rPr>
        <sz val="11"/>
        <rFont val="ＭＳ Ｐゴシック"/>
        <family val="3"/>
        <charset val="128"/>
      </rPr>
      <t>■人口　</t>
    </r>
    <r>
      <rPr>
        <sz val="11"/>
        <rFont val="Century"/>
        <family val="1"/>
      </rPr>
      <t>[</t>
    </r>
    <r>
      <rPr>
        <sz val="11"/>
        <rFont val="ＭＳ Ｐゴシック"/>
        <family val="3"/>
        <charset val="128"/>
      </rPr>
      <t>千人</t>
    </r>
    <r>
      <rPr>
        <sz val="11"/>
        <rFont val="Century"/>
        <family val="1"/>
      </rPr>
      <t>]</t>
    </r>
    <rPh sb="1" eb="3">
      <t>ジンコウ</t>
    </rPh>
    <rPh sb="6" eb="7">
      <t>ニン</t>
    </rPh>
    <phoneticPr fontId="9"/>
  </si>
  <si>
    <r>
      <rPr>
        <sz val="11"/>
        <rFont val="ＭＳ Ｐゴシック"/>
        <family val="3"/>
        <charset val="128"/>
      </rPr>
      <t>■燃料種別内訳　</t>
    </r>
    <r>
      <rPr>
        <sz val="11"/>
        <rFont val="Century"/>
        <family val="1"/>
      </rPr>
      <t>[kg-CO</t>
    </r>
    <r>
      <rPr>
        <vertAlign val="subscript"/>
        <sz val="11"/>
        <rFont val="Century"/>
        <family val="1"/>
      </rPr>
      <t>2</t>
    </r>
    <r>
      <rPr>
        <sz val="11"/>
        <rFont val="Century"/>
        <family val="1"/>
      </rPr>
      <t>/</t>
    </r>
    <r>
      <rPr>
        <sz val="11"/>
        <rFont val="ＭＳ Ｐゴシック"/>
        <family val="3"/>
        <charset val="128"/>
      </rPr>
      <t>人</t>
    </r>
    <r>
      <rPr>
        <sz val="11"/>
        <rFont val="Century"/>
        <family val="1"/>
      </rPr>
      <t>]</t>
    </r>
    <rPh sb="1" eb="3">
      <t>ネンリョウ</t>
    </rPh>
    <rPh sb="3" eb="5">
      <t>シュベツ</t>
    </rPh>
    <rPh sb="5" eb="7">
      <t>ウチワケ</t>
    </rPh>
    <phoneticPr fontId="14"/>
  </si>
  <si>
    <r>
      <rPr>
        <sz val="11"/>
        <rFont val="ＭＳ Ｐゴシック"/>
        <family val="3"/>
        <charset val="128"/>
      </rPr>
      <t>■用途別排出量　</t>
    </r>
    <r>
      <rPr>
        <sz val="11"/>
        <rFont val="Century"/>
        <family val="1"/>
      </rPr>
      <t>[kg-CO</t>
    </r>
    <r>
      <rPr>
        <vertAlign val="subscript"/>
        <sz val="11"/>
        <rFont val="Century"/>
        <family val="1"/>
      </rPr>
      <t>2</t>
    </r>
    <r>
      <rPr>
        <sz val="11"/>
        <rFont val="Century"/>
        <family val="1"/>
      </rPr>
      <t>/</t>
    </r>
    <r>
      <rPr>
        <sz val="11"/>
        <rFont val="ＭＳ Ｐゴシック"/>
        <family val="3"/>
        <charset val="128"/>
      </rPr>
      <t>人</t>
    </r>
    <r>
      <rPr>
        <sz val="11"/>
        <rFont val="Century"/>
        <family val="1"/>
      </rPr>
      <t>]</t>
    </r>
    <phoneticPr fontId="9"/>
  </si>
  <si>
    <r>
      <rPr>
        <sz val="11"/>
        <rFont val="ＭＳ Ｐ明朝"/>
        <family val="1"/>
        <charset val="128"/>
      </rPr>
      <t>事業用発電及び熱供給</t>
    </r>
    <rPh sb="0" eb="3">
      <t>ジギョウヨウ</t>
    </rPh>
    <rPh sb="3" eb="5">
      <t>ハツデン</t>
    </rPh>
    <rPh sb="5" eb="6">
      <t>オヨ</t>
    </rPh>
    <rPh sb="7" eb="8">
      <t>ネツ</t>
    </rPh>
    <rPh sb="8" eb="10">
      <t>キョウキュウ</t>
    </rPh>
    <phoneticPr fontId="9"/>
  </si>
  <si>
    <r>
      <rPr>
        <sz val="11"/>
        <rFont val="ＭＳ Ｐ明朝"/>
        <family val="1"/>
        <charset val="128"/>
      </rPr>
      <t>廃棄物のエネルギー利用含む</t>
    </r>
    <rPh sb="11" eb="12">
      <t>フク</t>
    </rPh>
    <phoneticPr fontId="9"/>
  </si>
  <si>
    <r>
      <rPr>
        <sz val="11"/>
        <rFont val="ＭＳ Ｐ明朝"/>
        <family val="1"/>
        <charset val="128"/>
      </rPr>
      <t>廃棄物のエネルギー利用含む</t>
    </r>
  </si>
  <si>
    <r>
      <rPr>
        <sz val="11"/>
        <rFont val="ＭＳ Ｐ明朝"/>
        <family val="1"/>
        <charset val="128"/>
      </rPr>
      <t>農林水産業は含まれない</t>
    </r>
    <rPh sb="0" eb="2">
      <t>ノウリン</t>
    </rPh>
    <rPh sb="2" eb="5">
      <t>スイサンギョウ</t>
    </rPh>
    <rPh sb="6" eb="7">
      <t>フク</t>
    </rPh>
    <phoneticPr fontId="9"/>
  </si>
  <si>
    <r>
      <t xml:space="preserve">1.A.4. </t>
    </r>
    <r>
      <rPr>
        <sz val="11"/>
        <rFont val="ＭＳ 明朝"/>
        <family val="1"/>
        <charset val="128"/>
      </rPr>
      <t>その他部門</t>
    </r>
    <r>
      <rPr>
        <sz val="11"/>
        <rFont val="Century"/>
        <family val="1"/>
      </rPr>
      <t xml:space="preserve"> (</t>
    </r>
    <r>
      <rPr>
        <sz val="11"/>
        <rFont val="ＭＳ 明朝"/>
        <family val="1"/>
        <charset val="128"/>
      </rPr>
      <t>民生及び農林水産業</t>
    </r>
    <r>
      <rPr>
        <sz val="11"/>
        <rFont val="Century"/>
        <family val="1"/>
      </rPr>
      <t>)</t>
    </r>
    <rPh sb="9" eb="10">
      <t>タ</t>
    </rPh>
    <rPh sb="10" eb="12">
      <t>ブモン</t>
    </rPh>
    <rPh sb="16" eb="17">
      <t>オヨ</t>
    </rPh>
    <phoneticPr fontId="9"/>
  </si>
  <si>
    <r>
      <rPr>
        <sz val="11"/>
        <rFont val="ＭＳ Ｐ明朝"/>
        <family val="1"/>
        <charset val="128"/>
      </rPr>
      <t>セメント</t>
    </r>
    <phoneticPr fontId="9"/>
  </si>
  <si>
    <r>
      <rPr>
        <sz val="11"/>
        <rFont val="ＭＳ Ｐ明朝"/>
        <family val="1"/>
        <charset val="128"/>
      </rPr>
      <t>生石灰</t>
    </r>
    <phoneticPr fontId="9"/>
  </si>
  <si>
    <r>
      <rPr>
        <sz val="11"/>
        <rFont val="ＭＳ Ｐ明朝"/>
        <family val="1"/>
        <charset val="128"/>
      </rPr>
      <t>アンモニア</t>
    </r>
    <phoneticPr fontId="9"/>
  </si>
  <si>
    <r>
      <rPr>
        <sz val="11"/>
        <rFont val="ＭＳ Ｐ明朝"/>
        <family val="1"/>
        <charset val="128"/>
      </rPr>
      <t>廃棄物のエネルギー利用含まない</t>
    </r>
    <phoneticPr fontId="9"/>
  </si>
  <si>
    <r>
      <rPr>
        <sz val="11"/>
        <rFont val="ＭＳ Ｐ明朝"/>
        <family val="1"/>
        <charset val="128"/>
      </rPr>
      <t>■排出量　</t>
    </r>
    <r>
      <rPr>
        <sz val="11"/>
        <rFont val="Century"/>
        <family val="1"/>
      </rPr>
      <t>[Mt CO</t>
    </r>
    <r>
      <rPr>
        <vertAlign val="subscript"/>
        <sz val="11"/>
        <rFont val="Century"/>
        <family val="1"/>
      </rPr>
      <t>2</t>
    </r>
    <r>
      <rPr>
        <sz val="11"/>
        <rFont val="Century"/>
        <family val="1"/>
      </rPr>
      <t>]</t>
    </r>
    <phoneticPr fontId="9"/>
  </si>
  <si>
    <r>
      <rPr>
        <sz val="11"/>
        <rFont val="ＭＳ 明朝"/>
        <family val="1"/>
        <charset val="128"/>
      </rPr>
      <t>■</t>
    </r>
    <r>
      <rPr>
        <sz val="11"/>
        <rFont val="Century"/>
        <family val="1"/>
      </rPr>
      <t>1990</t>
    </r>
    <r>
      <rPr>
        <sz val="11"/>
        <rFont val="ＭＳ 明朝"/>
        <family val="1"/>
        <charset val="128"/>
      </rPr>
      <t>年比</t>
    </r>
    <rPh sb="5" eb="6">
      <t>ネン</t>
    </rPh>
    <rPh sb="6" eb="7">
      <t>ヒ</t>
    </rPh>
    <phoneticPr fontId="9"/>
  </si>
  <si>
    <r>
      <rPr>
        <sz val="11"/>
        <rFont val="ＭＳ 明朝"/>
        <family val="1"/>
        <charset val="128"/>
      </rPr>
      <t>■前年比</t>
    </r>
    <rPh sb="1" eb="2">
      <t>ゼン</t>
    </rPh>
    <rPh sb="2" eb="3">
      <t>ネン</t>
    </rPh>
    <rPh sb="3" eb="4">
      <t>ヒ</t>
    </rPh>
    <phoneticPr fontId="9"/>
  </si>
  <si>
    <r>
      <rPr>
        <sz val="11"/>
        <rFont val="ＭＳ Ｐゴシック"/>
        <family val="3"/>
        <charset val="128"/>
      </rPr>
      <t>一人あたり</t>
    </r>
    <r>
      <rPr>
        <sz val="11"/>
        <rFont val="Times New Roman"/>
        <family val="1"/>
      </rPr>
      <t>CO</t>
    </r>
    <r>
      <rPr>
        <vertAlign val="subscript"/>
        <sz val="11"/>
        <rFont val="Times New Roman"/>
        <family val="1"/>
      </rPr>
      <t xml:space="preserve">2 </t>
    </r>
    <r>
      <rPr>
        <sz val="11"/>
        <rFont val="ＭＳ Ｐゴシック"/>
        <family val="3"/>
        <charset val="128"/>
      </rPr>
      <t>排出量</t>
    </r>
    <rPh sb="0" eb="2">
      <t>ヒトリ</t>
    </rPh>
    <rPh sb="1" eb="2">
      <t>ニン</t>
    </rPh>
    <rPh sb="9" eb="12">
      <t>ハイシュツリョウ</t>
    </rPh>
    <phoneticPr fontId="9"/>
  </si>
  <si>
    <r>
      <t>GDP</t>
    </r>
    <r>
      <rPr>
        <sz val="11"/>
        <rFont val="ＭＳ Ｐゴシック"/>
        <family val="3"/>
        <charset val="128"/>
      </rPr>
      <t>あたり</t>
    </r>
    <r>
      <rPr>
        <sz val="11"/>
        <rFont val="Times New Roman"/>
        <family val="1"/>
      </rPr>
      <t>CO</t>
    </r>
    <r>
      <rPr>
        <vertAlign val="subscript"/>
        <sz val="11"/>
        <rFont val="Times New Roman"/>
        <family val="1"/>
      </rPr>
      <t xml:space="preserve">2 </t>
    </r>
    <r>
      <rPr>
        <sz val="11"/>
        <rFont val="ＭＳ Ｐゴシック"/>
        <family val="3"/>
        <charset val="128"/>
      </rPr>
      <t>排出量</t>
    </r>
    <rPh sb="10" eb="12">
      <t>ハイシュツ</t>
    </rPh>
    <rPh sb="12" eb="13">
      <t>リョウ</t>
    </rPh>
    <phoneticPr fontId="9"/>
  </si>
  <si>
    <r>
      <rPr>
        <sz val="11"/>
        <rFont val="ＭＳ Ｐゴシック"/>
        <family val="3"/>
        <charset val="128"/>
      </rPr>
      <t>温室効果ガス排出量</t>
    </r>
    <r>
      <rPr>
        <sz val="11"/>
        <rFont val="Times New Roman"/>
        <family val="1"/>
      </rPr>
      <t/>
    </r>
    <rPh sb="0" eb="2">
      <t>オンシツ</t>
    </rPh>
    <rPh sb="2" eb="4">
      <t>コウカ</t>
    </rPh>
    <rPh sb="6" eb="8">
      <t>ハイシュツ</t>
    </rPh>
    <rPh sb="8" eb="9">
      <t>リョウ</t>
    </rPh>
    <phoneticPr fontId="9"/>
  </si>
  <si>
    <r>
      <t>CO</t>
    </r>
    <r>
      <rPr>
        <vertAlign val="subscript"/>
        <sz val="11"/>
        <rFont val="Times New Roman"/>
        <family val="1"/>
      </rPr>
      <t xml:space="preserve">2 </t>
    </r>
    <r>
      <rPr>
        <sz val="11"/>
        <rFont val="ＭＳ Ｐゴシック"/>
        <family val="3"/>
        <charset val="128"/>
      </rPr>
      <t>排出量（燃料種別等）</t>
    </r>
    <rPh sb="4" eb="7">
      <t>ハイシュツリョウ</t>
    </rPh>
    <rPh sb="8" eb="10">
      <t>ネンリョウ</t>
    </rPh>
    <rPh sb="10" eb="12">
      <t>シュベツ</t>
    </rPh>
    <rPh sb="12" eb="13">
      <t>トウ</t>
    </rPh>
    <phoneticPr fontId="9"/>
  </si>
  <si>
    <r>
      <t>CH</t>
    </r>
    <r>
      <rPr>
        <vertAlign val="subscript"/>
        <sz val="11"/>
        <rFont val="Times New Roman"/>
        <family val="1"/>
      </rPr>
      <t xml:space="preserve">4 </t>
    </r>
    <r>
      <rPr>
        <sz val="11"/>
        <rFont val="ＭＳ Ｐゴシック"/>
        <family val="3"/>
        <charset val="128"/>
      </rPr>
      <t>排出量</t>
    </r>
    <r>
      <rPr>
        <sz val="11"/>
        <rFont val="ＭＳ Ｐゴシック"/>
        <family val="3"/>
        <charset val="128"/>
      </rPr>
      <t>（簡約表）</t>
    </r>
    <rPh sb="4" eb="7">
      <t>ハイシュツリョウ</t>
    </rPh>
    <rPh sb="8" eb="11">
      <t>カンヤクヒョウ</t>
    </rPh>
    <phoneticPr fontId="9"/>
  </si>
  <si>
    <r>
      <t>CH</t>
    </r>
    <r>
      <rPr>
        <vertAlign val="subscript"/>
        <sz val="11"/>
        <rFont val="Times New Roman"/>
        <family val="1"/>
      </rPr>
      <t xml:space="preserve">4 </t>
    </r>
    <r>
      <rPr>
        <sz val="11"/>
        <rFont val="ＭＳ Ｐゴシック"/>
        <family val="3"/>
        <charset val="128"/>
      </rPr>
      <t>排出量</t>
    </r>
    <r>
      <rPr>
        <sz val="11"/>
        <rFont val="ＭＳ Ｐゴシック"/>
        <family val="3"/>
        <charset val="128"/>
      </rPr>
      <t>（詳細表）</t>
    </r>
    <rPh sb="4" eb="7">
      <t>ハイシュツリョウ</t>
    </rPh>
    <rPh sb="8" eb="10">
      <t>ショウサイ</t>
    </rPh>
    <rPh sb="10" eb="11">
      <t>ヒョウ</t>
    </rPh>
    <phoneticPr fontId="9"/>
  </si>
  <si>
    <r>
      <t>N</t>
    </r>
    <r>
      <rPr>
        <vertAlign val="subscript"/>
        <sz val="11"/>
        <rFont val="Times New Roman"/>
        <family val="1"/>
      </rPr>
      <t>2</t>
    </r>
    <r>
      <rPr>
        <sz val="11"/>
        <rFont val="Times New Roman"/>
        <family val="1"/>
      </rPr>
      <t>O</t>
    </r>
    <r>
      <rPr>
        <sz val="11"/>
        <rFont val="ＭＳ Ｐゴシック"/>
        <family val="3"/>
        <charset val="128"/>
      </rPr>
      <t>排出量</t>
    </r>
    <r>
      <rPr>
        <sz val="11"/>
        <rFont val="ＭＳ Ｐゴシック"/>
        <family val="3"/>
        <charset val="128"/>
      </rPr>
      <t>（簡約表）</t>
    </r>
    <rPh sb="3" eb="6">
      <t>ハイシュツリョウ</t>
    </rPh>
    <rPh sb="7" eb="10">
      <t>カンヤクヒョウ</t>
    </rPh>
    <phoneticPr fontId="9"/>
  </si>
  <si>
    <r>
      <t>N</t>
    </r>
    <r>
      <rPr>
        <vertAlign val="subscript"/>
        <sz val="11"/>
        <rFont val="Times New Roman"/>
        <family val="1"/>
      </rPr>
      <t>2</t>
    </r>
    <r>
      <rPr>
        <sz val="11"/>
        <rFont val="Times New Roman"/>
        <family val="1"/>
      </rPr>
      <t>O</t>
    </r>
    <r>
      <rPr>
        <sz val="11"/>
        <rFont val="ＭＳ Ｐゴシック"/>
        <family val="3"/>
        <charset val="128"/>
      </rPr>
      <t>排出量</t>
    </r>
    <r>
      <rPr>
        <sz val="11"/>
        <rFont val="ＭＳ Ｐゴシック"/>
        <family val="3"/>
        <charset val="128"/>
      </rPr>
      <t>（詳細表）</t>
    </r>
    <rPh sb="3" eb="6">
      <t>ハイシュツリョウ</t>
    </rPh>
    <rPh sb="7" eb="9">
      <t>ショウサイ</t>
    </rPh>
    <rPh sb="9" eb="10">
      <t>ヒョウ</t>
    </rPh>
    <phoneticPr fontId="9"/>
  </si>
  <si>
    <t>単位／地球温暖化係数／その他注意事項</t>
  </si>
  <si>
    <t>単位／地球温暖化係数／その他注意事項</t>
    <rPh sb="0" eb="2">
      <t>タンイ</t>
    </rPh>
    <rPh sb="3" eb="5">
      <t>チキュウ</t>
    </rPh>
    <rPh sb="5" eb="8">
      <t>オンダンカ</t>
    </rPh>
    <rPh sb="8" eb="10">
      <t>ケイスウ</t>
    </rPh>
    <rPh sb="13" eb="14">
      <t>タ</t>
    </rPh>
    <rPh sb="14" eb="16">
      <t>チュウイ</t>
    </rPh>
    <rPh sb="16" eb="18">
      <t>ジコウ</t>
    </rPh>
    <phoneticPr fontId="9"/>
  </si>
  <si>
    <t>温室効果ガス排出量</t>
    <phoneticPr fontId="8"/>
  </si>
  <si>
    <t>温室効果ガス</t>
  </si>
  <si>
    <t>温室効果ガス</t>
    <rPh sb="0" eb="2">
      <t>オンシツ</t>
    </rPh>
    <rPh sb="2" eb="4">
      <t>コウカ</t>
    </rPh>
    <phoneticPr fontId="8"/>
  </si>
  <si>
    <r>
      <t>GDPあたりCO</t>
    </r>
    <r>
      <rPr>
        <b/>
        <vertAlign val="subscript"/>
        <sz val="16"/>
        <rFont val="ＭＳ Ｐゴシック"/>
        <family val="3"/>
        <charset val="128"/>
      </rPr>
      <t>2</t>
    </r>
    <r>
      <rPr>
        <b/>
        <sz val="16"/>
        <rFont val="ＭＳ Ｐゴシック"/>
        <family val="3"/>
        <charset val="128"/>
      </rPr>
      <t>排出量</t>
    </r>
    <phoneticPr fontId="9"/>
  </si>
  <si>
    <r>
      <t>SF</t>
    </r>
    <r>
      <rPr>
        <vertAlign val="subscript"/>
        <sz val="11"/>
        <rFont val="Century"/>
        <family val="1"/>
      </rPr>
      <t>6</t>
    </r>
    <phoneticPr fontId="9"/>
  </si>
  <si>
    <r>
      <t>SF</t>
    </r>
    <r>
      <rPr>
        <vertAlign val="subscript"/>
        <sz val="11"/>
        <rFont val="Century"/>
        <family val="1"/>
      </rPr>
      <t xml:space="preserve">6 </t>
    </r>
    <r>
      <rPr>
        <sz val="11"/>
        <rFont val="ＭＳ Ｐ明朝"/>
        <family val="1"/>
        <charset val="128"/>
      </rPr>
      <t>製造時の漏出</t>
    </r>
    <rPh sb="4" eb="6">
      <t>セイゾウ</t>
    </rPh>
    <rPh sb="6" eb="7">
      <t>ジ</t>
    </rPh>
    <rPh sb="8" eb="10">
      <t>ロウシュツ</t>
    </rPh>
    <phoneticPr fontId="9"/>
  </si>
  <si>
    <r>
      <t>N</t>
    </r>
    <r>
      <rPr>
        <b/>
        <vertAlign val="subscript"/>
        <sz val="16"/>
        <rFont val="ＭＳ Ｐゴシック"/>
        <family val="3"/>
        <charset val="128"/>
      </rPr>
      <t>2</t>
    </r>
    <r>
      <rPr>
        <b/>
        <sz val="16"/>
        <rFont val="ＭＳ Ｐゴシック"/>
        <family val="3"/>
        <charset val="128"/>
      </rPr>
      <t>O排出量（簡約表）</t>
    </r>
    <phoneticPr fontId="9"/>
  </si>
  <si>
    <r>
      <t>N</t>
    </r>
    <r>
      <rPr>
        <b/>
        <vertAlign val="subscript"/>
        <sz val="16"/>
        <rFont val="ＭＳ Ｐゴシック"/>
        <family val="3"/>
        <charset val="128"/>
      </rPr>
      <t>2</t>
    </r>
    <r>
      <rPr>
        <b/>
        <sz val="16"/>
        <rFont val="ＭＳ Ｐゴシック"/>
        <family val="3"/>
        <charset val="128"/>
      </rPr>
      <t>O排出量（詳細表）</t>
    </r>
    <phoneticPr fontId="9"/>
  </si>
  <si>
    <r>
      <t>CH</t>
    </r>
    <r>
      <rPr>
        <b/>
        <vertAlign val="subscript"/>
        <sz val="16"/>
        <rFont val="ＭＳ Ｐゴシック"/>
        <family val="3"/>
        <charset val="128"/>
      </rPr>
      <t>4</t>
    </r>
    <r>
      <rPr>
        <b/>
        <sz val="16"/>
        <rFont val="ＭＳ Ｐゴシック"/>
        <family val="3"/>
        <charset val="128"/>
      </rPr>
      <t xml:space="preserve"> 排出量（詳細表）</t>
    </r>
    <phoneticPr fontId="9"/>
  </si>
  <si>
    <r>
      <t>CH</t>
    </r>
    <r>
      <rPr>
        <b/>
        <vertAlign val="subscript"/>
        <sz val="16"/>
        <rFont val="ＭＳ Ｐゴシック"/>
        <family val="3"/>
        <charset val="128"/>
      </rPr>
      <t>4</t>
    </r>
    <r>
      <rPr>
        <b/>
        <sz val="16"/>
        <rFont val="ＭＳ Ｐゴシック"/>
        <family val="3"/>
        <charset val="128"/>
      </rPr>
      <t>排出量（簡約表）</t>
    </r>
    <phoneticPr fontId="9"/>
  </si>
  <si>
    <r>
      <rPr>
        <sz val="11"/>
        <rFont val="ＭＳ Ｐゴシック"/>
        <family val="3"/>
        <charset val="128"/>
      </rPr>
      <t>【参考】</t>
    </r>
    <r>
      <rPr>
        <sz val="11"/>
        <rFont val="Times New Roman"/>
        <family val="1"/>
      </rPr>
      <t>UNFCCC</t>
    </r>
    <r>
      <rPr>
        <sz val="11"/>
        <rFont val="ＭＳ Ｐゴシック"/>
        <family val="3"/>
        <charset val="128"/>
      </rPr>
      <t>に提出された共通報告様式（</t>
    </r>
    <r>
      <rPr>
        <sz val="11"/>
        <rFont val="Times New Roman"/>
        <family val="1"/>
      </rPr>
      <t>CRF</t>
    </r>
    <r>
      <rPr>
        <sz val="11"/>
        <rFont val="ＭＳ Ｐゴシック"/>
        <family val="3"/>
        <charset val="128"/>
      </rPr>
      <t>）及び日本国温室効果ガスインベントリ報告書（</t>
    </r>
    <r>
      <rPr>
        <sz val="11"/>
        <rFont val="Times New Roman"/>
        <family val="1"/>
      </rPr>
      <t>NIR</t>
    </r>
    <r>
      <rPr>
        <sz val="11"/>
        <rFont val="ＭＳ Ｐゴシック"/>
        <family val="3"/>
        <charset val="128"/>
      </rPr>
      <t>）に記載されている部門別</t>
    </r>
    <r>
      <rPr>
        <sz val="11"/>
        <rFont val="Times New Roman"/>
        <family val="1"/>
      </rPr>
      <t>CO</t>
    </r>
    <r>
      <rPr>
        <vertAlign val="subscript"/>
        <sz val="11"/>
        <rFont val="Times New Roman"/>
        <family val="1"/>
      </rPr>
      <t xml:space="preserve">2 </t>
    </r>
    <r>
      <rPr>
        <sz val="11"/>
        <rFont val="ＭＳ Ｐゴシック"/>
        <family val="3"/>
        <charset val="128"/>
      </rPr>
      <t>排出量</t>
    </r>
    <rPh sb="1" eb="3">
      <t>サンコウ</t>
    </rPh>
    <rPh sb="11" eb="13">
      <t>テイシュツ</t>
    </rPh>
    <rPh sb="16" eb="18">
      <t>キョウツウ</t>
    </rPh>
    <rPh sb="18" eb="20">
      <t>ホウコク</t>
    </rPh>
    <rPh sb="20" eb="22">
      <t>ヨウシキ</t>
    </rPh>
    <rPh sb="27" eb="28">
      <t>オヨ</t>
    </rPh>
    <rPh sb="53" eb="55">
      <t>キサイ</t>
    </rPh>
    <phoneticPr fontId="9"/>
  </si>
  <si>
    <t>1 Tg</t>
    <phoneticPr fontId="9"/>
  </si>
  <si>
    <t>1 Gg</t>
    <phoneticPr fontId="9"/>
  </si>
  <si>
    <t>1 Mg</t>
    <phoneticPr fontId="9"/>
  </si>
  <si>
    <t>1 kg</t>
    <phoneticPr fontId="9"/>
  </si>
  <si>
    <r>
      <t>1990, 1995, 2000, 2005, 2010</t>
    </r>
    <r>
      <rPr>
        <sz val="11"/>
        <rFont val="ＭＳ 明朝"/>
        <family val="1"/>
        <charset val="128"/>
      </rPr>
      <t>：国勢調査（</t>
    </r>
    <r>
      <rPr>
        <sz val="11"/>
        <rFont val="Century"/>
        <family val="1"/>
      </rPr>
      <t>10/1</t>
    </r>
    <r>
      <rPr>
        <sz val="11"/>
        <rFont val="ＭＳ 明朝"/>
        <family val="1"/>
        <charset val="128"/>
      </rPr>
      <t>時点人口）上記以外：人口推計年報（</t>
    </r>
    <r>
      <rPr>
        <sz val="11"/>
        <rFont val="Century"/>
        <family val="1"/>
      </rPr>
      <t>10/1</t>
    </r>
    <r>
      <rPr>
        <sz val="11"/>
        <rFont val="ＭＳ 明朝"/>
        <family val="1"/>
        <charset val="128"/>
      </rPr>
      <t>時点人口）</t>
    </r>
    <rPh sb="29" eb="31">
      <t>コクセイ</t>
    </rPh>
    <rPh sb="31" eb="33">
      <t>チョウサ</t>
    </rPh>
    <rPh sb="38" eb="40">
      <t>ジテン</t>
    </rPh>
    <rPh sb="40" eb="42">
      <t>ジンコウ</t>
    </rPh>
    <rPh sb="43" eb="45">
      <t>ジョウキ</t>
    </rPh>
    <rPh sb="45" eb="47">
      <t>イガイ</t>
    </rPh>
    <rPh sb="48" eb="50">
      <t>ジンコウ</t>
    </rPh>
    <rPh sb="50" eb="52">
      <t>スイケイ</t>
    </rPh>
    <rPh sb="52" eb="54">
      <t>ネンポウ</t>
    </rPh>
    <rPh sb="59" eb="61">
      <t>ジテン</t>
    </rPh>
    <rPh sb="61" eb="63">
      <t>ジンコウ</t>
    </rPh>
    <phoneticPr fontId="9"/>
  </si>
  <si>
    <r>
      <rPr>
        <sz val="11"/>
        <rFont val="ＭＳ Ｐ明朝"/>
        <family val="1"/>
        <charset val="128"/>
      </rPr>
      <t>出典：</t>
    </r>
    <r>
      <rPr>
        <sz val="11"/>
        <rFont val="Century"/>
        <family val="1"/>
      </rPr>
      <t>1990, 1995, 2000, 2005, 2010</t>
    </r>
    <r>
      <rPr>
        <sz val="11"/>
        <rFont val="ＭＳ Ｐ明朝"/>
        <family val="1"/>
        <charset val="128"/>
      </rPr>
      <t>：国勢調査（</t>
    </r>
    <r>
      <rPr>
        <sz val="11"/>
        <rFont val="Century"/>
        <family val="1"/>
      </rPr>
      <t>10/1</t>
    </r>
    <r>
      <rPr>
        <sz val="11"/>
        <rFont val="ＭＳ Ｐ明朝"/>
        <family val="1"/>
        <charset val="128"/>
      </rPr>
      <t>時点人口）、それ以外：人口推計年報（</t>
    </r>
    <r>
      <rPr>
        <sz val="11"/>
        <rFont val="Century"/>
        <family val="1"/>
      </rPr>
      <t>10/1</t>
    </r>
    <r>
      <rPr>
        <sz val="11"/>
        <rFont val="ＭＳ Ｐ明朝"/>
        <family val="1"/>
        <charset val="128"/>
      </rPr>
      <t>時点人口）</t>
    </r>
    <rPh sb="0" eb="2">
      <t>シュッテン</t>
    </rPh>
    <rPh sb="49" eb="51">
      <t>イガイ</t>
    </rPh>
    <phoneticPr fontId="9"/>
  </si>
  <si>
    <r>
      <t>HCFC22</t>
    </r>
    <r>
      <rPr>
        <sz val="11"/>
        <rFont val="ＭＳ 明朝"/>
        <family val="1"/>
        <charset val="128"/>
      </rPr>
      <t>製造時の副生</t>
    </r>
    <r>
      <rPr>
        <sz val="11"/>
        <rFont val="Century"/>
        <family val="1"/>
      </rPr>
      <t>HFC23</t>
    </r>
    <rPh sb="6" eb="8">
      <t>セイゾウ</t>
    </rPh>
    <rPh sb="8" eb="9">
      <t>ジ</t>
    </rPh>
    <rPh sb="10" eb="11">
      <t>フク</t>
    </rPh>
    <rPh sb="11" eb="12">
      <t>ナマ</t>
    </rPh>
    <phoneticPr fontId="11"/>
  </si>
  <si>
    <r>
      <rPr>
        <sz val="11"/>
        <rFont val="ＭＳ Ｐゴシック"/>
        <family val="3"/>
        <charset val="128"/>
      </rPr>
      <t>■排出量　</t>
    </r>
    <r>
      <rPr>
        <sz val="11"/>
        <rFont val="Century"/>
        <family val="1"/>
      </rPr>
      <t>[kt CO</t>
    </r>
    <r>
      <rPr>
        <vertAlign val="subscript"/>
        <sz val="11"/>
        <rFont val="Century"/>
        <family val="1"/>
      </rPr>
      <t>2</t>
    </r>
    <r>
      <rPr>
        <sz val="11"/>
        <rFont val="Century"/>
        <family val="1"/>
      </rPr>
      <t>]</t>
    </r>
    <phoneticPr fontId="9"/>
  </si>
  <si>
    <r>
      <rPr>
        <sz val="11"/>
        <rFont val="ＭＳ Ｐゴシック"/>
        <family val="3"/>
        <charset val="128"/>
      </rPr>
      <t>■排出量</t>
    </r>
    <r>
      <rPr>
        <sz val="11"/>
        <rFont val="Century"/>
        <family val="1"/>
      </rPr>
      <t>(CO</t>
    </r>
    <r>
      <rPr>
        <vertAlign val="subscript"/>
        <sz val="11"/>
        <rFont val="Century"/>
        <family val="1"/>
      </rPr>
      <t xml:space="preserve">2 </t>
    </r>
    <r>
      <rPr>
        <sz val="11"/>
        <rFont val="ＭＳ Ｐゴシック"/>
        <family val="3"/>
        <charset val="128"/>
      </rPr>
      <t>換算</t>
    </r>
    <r>
      <rPr>
        <sz val="11"/>
        <rFont val="Century"/>
        <family val="1"/>
      </rPr>
      <t xml:space="preserve">) </t>
    </r>
    <r>
      <rPr>
        <sz val="11"/>
        <rFont val="ＭＳ Ｐゴシック"/>
        <family val="3"/>
        <charset val="128"/>
      </rPr>
      <t>　</t>
    </r>
    <r>
      <rPr>
        <sz val="11"/>
        <rFont val="Century"/>
        <family val="1"/>
      </rPr>
      <t>[kt CO</t>
    </r>
    <r>
      <rPr>
        <vertAlign val="subscript"/>
        <sz val="11"/>
        <rFont val="Century"/>
        <family val="1"/>
      </rPr>
      <t>2</t>
    </r>
    <r>
      <rPr>
        <sz val="11"/>
        <rFont val="Century"/>
        <family val="1"/>
      </rPr>
      <t xml:space="preserve"> eq.]</t>
    </r>
    <rPh sb="1" eb="3">
      <t>ハイシュツ</t>
    </rPh>
    <rPh sb="3" eb="4">
      <t>リョウ</t>
    </rPh>
    <rPh sb="9" eb="11">
      <t>カンザン</t>
    </rPh>
    <phoneticPr fontId="9"/>
  </si>
  <si>
    <r>
      <rPr>
        <sz val="11"/>
        <rFont val="ＭＳ Ｐゴシック"/>
        <family val="3"/>
        <charset val="128"/>
      </rPr>
      <t>■排出量（</t>
    </r>
    <r>
      <rPr>
        <sz val="11"/>
        <rFont val="Century"/>
        <family val="1"/>
      </rPr>
      <t>CO</t>
    </r>
    <r>
      <rPr>
        <vertAlign val="subscript"/>
        <sz val="11"/>
        <rFont val="Century"/>
        <family val="1"/>
      </rPr>
      <t xml:space="preserve">2 </t>
    </r>
    <r>
      <rPr>
        <sz val="11"/>
        <rFont val="ＭＳ Ｐゴシック"/>
        <family val="3"/>
        <charset val="128"/>
      </rPr>
      <t>換算）</t>
    </r>
    <r>
      <rPr>
        <sz val="11"/>
        <rFont val="Century"/>
        <family val="1"/>
      </rPr>
      <t xml:space="preserve"> </t>
    </r>
    <r>
      <rPr>
        <sz val="11"/>
        <rFont val="ＭＳ Ｐゴシック"/>
        <family val="3"/>
        <charset val="128"/>
      </rPr>
      <t>　</t>
    </r>
    <r>
      <rPr>
        <sz val="11"/>
        <rFont val="Century"/>
        <family val="1"/>
      </rPr>
      <t>[kt CO</t>
    </r>
    <r>
      <rPr>
        <vertAlign val="subscript"/>
        <sz val="11"/>
        <rFont val="Century"/>
        <family val="1"/>
      </rPr>
      <t>2</t>
    </r>
    <r>
      <rPr>
        <sz val="11"/>
        <rFont val="Century"/>
        <family val="1"/>
      </rPr>
      <t xml:space="preserve"> eq.]</t>
    </r>
    <rPh sb="1" eb="3">
      <t>ハイシュツ</t>
    </rPh>
    <rPh sb="3" eb="4">
      <t>リョウ</t>
    </rPh>
    <rPh sb="9" eb="11">
      <t>カンザン</t>
    </rPh>
    <phoneticPr fontId="9"/>
  </si>
  <si>
    <r>
      <rPr>
        <sz val="11"/>
        <rFont val="ＭＳ Ｐゴシック"/>
        <family val="3"/>
        <charset val="128"/>
      </rPr>
      <t>■排出量　</t>
    </r>
    <r>
      <rPr>
        <sz val="11"/>
        <rFont val="Century"/>
        <family val="1"/>
      </rPr>
      <t>[kt CO</t>
    </r>
    <r>
      <rPr>
        <vertAlign val="subscript"/>
        <sz val="11"/>
        <rFont val="Century"/>
        <family val="1"/>
      </rPr>
      <t>2</t>
    </r>
    <r>
      <rPr>
        <sz val="11"/>
        <rFont val="Century"/>
        <family val="1"/>
      </rPr>
      <t>]</t>
    </r>
    <rPh sb="1" eb="3">
      <t>ハイシュツ</t>
    </rPh>
    <rPh sb="3" eb="4">
      <t>リョウ</t>
    </rPh>
    <phoneticPr fontId="9"/>
  </si>
  <si>
    <r>
      <t xml:space="preserve">1.A.1. </t>
    </r>
    <r>
      <rPr>
        <sz val="11"/>
        <rFont val="ＭＳ 明朝"/>
        <family val="1"/>
        <charset val="128"/>
      </rPr>
      <t>エネルギー産業</t>
    </r>
    <rPh sb="12" eb="14">
      <t>サンギョウ</t>
    </rPh>
    <phoneticPr fontId="9"/>
  </si>
  <si>
    <r>
      <t xml:space="preserve">1.A.2. </t>
    </r>
    <r>
      <rPr>
        <sz val="11"/>
        <rFont val="ＭＳ 明朝"/>
        <family val="1"/>
        <charset val="128"/>
      </rPr>
      <t>製造業及び建設業</t>
    </r>
    <rPh sb="7" eb="10">
      <t>セイゾウギョウ</t>
    </rPh>
    <rPh sb="10" eb="11">
      <t>オヨ</t>
    </rPh>
    <rPh sb="12" eb="15">
      <t>ケンセツギョウ</t>
    </rPh>
    <phoneticPr fontId="9"/>
  </si>
  <si>
    <t>エネルギー起源</t>
    <rPh sb="5" eb="7">
      <t>キゲン</t>
    </rPh>
    <phoneticPr fontId="8"/>
  </si>
  <si>
    <t>非エネルギー起源</t>
    <rPh sb="0" eb="1">
      <t>ヒ</t>
    </rPh>
    <rPh sb="6" eb="8">
      <t>キゲン</t>
    </rPh>
    <phoneticPr fontId="8"/>
  </si>
  <si>
    <t>0.1 計量単位</t>
    <rPh sb="4" eb="6">
      <t>ケイリョウ</t>
    </rPh>
    <rPh sb="6" eb="8">
      <t>タンイ</t>
    </rPh>
    <phoneticPr fontId="9"/>
  </si>
  <si>
    <t>16.家庭におけるCO2排出量（世帯あたり）</t>
    <phoneticPr fontId="9"/>
  </si>
  <si>
    <t>17.家庭におけるCO2排出量（一人あたり）</t>
    <phoneticPr fontId="9"/>
  </si>
  <si>
    <r>
      <t xml:space="preserve">1) </t>
    </r>
    <r>
      <rPr>
        <sz val="11"/>
        <rFont val="ＭＳ Ｐゴシック"/>
        <family val="3"/>
        <charset val="128"/>
      </rPr>
      <t>電気を使用し、他の用途に含まれないものが含まれる。例：照明、冷蔵庫、掃除機、テレビなど。</t>
    </r>
    <phoneticPr fontId="9"/>
  </si>
  <si>
    <t>　　発電と熱の生産に伴う排出量を消費量に応じて</t>
    <rPh sb="2" eb="4">
      <t>ハツデン</t>
    </rPh>
    <rPh sb="5" eb="6">
      <t>ネツ</t>
    </rPh>
    <rPh sb="7" eb="9">
      <t>セイサン</t>
    </rPh>
    <rPh sb="10" eb="11">
      <t>トモナ</t>
    </rPh>
    <rPh sb="12" eb="15">
      <t>ハイシュツリョウ</t>
    </rPh>
    <rPh sb="16" eb="19">
      <t>ショウヒリョウ</t>
    </rPh>
    <rPh sb="20" eb="21">
      <t>オウ</t>
    </rPh>
    <phoneticPr fontId="9"/>
  </si>
  <si>
    <r>
      <t>1990-1993</t>
    </r>
    <r>
      <rPr>
        <sz val="11"/>
        <rFont val="ＭＳ Ｐ明朝"/>
        <family val="1"/>
        <charset val="128"/>
      </rPr>
      <t>：内閣府「平成</t>
    </r>
    <r>
      <rPr>
        <sz val="11"/>
        <rFont val="Century"/>
        <family val="1"/>
      </rPr>
      <t>17</t>
    </r>
    <r>
      <rPr>
        <sz val="11"/>
        <rFont val="ＭＳ Ｐ明朝"/>
        <family val="1"/>
        <charset val="128"/>
      </rPr>
      <t>年基準支出系列簡易遡及」</t>
    </r>
    <r>
      <rPr>
        <sz val="11"/>
        <rFont val="Century"/>
        <family val="1"/>
      </rPr>
      <t xml:space="preserve">
1994-</t>
    </r>
    <r>
      <rPr>
        <sz val="11"/>
        <rFont val="ＭＳ Ｐ明朝"/>
        <family val="1"/>
        <charset val="128"/>
      </rPr>
      <t>：内閣府「国民経済計算年報」（確報）</t>
    </r>
    <phoneticPr fontId="9"/>
  </si>
  <si>
    <r>
      <t xml:space="preserve">GDP  </t>
    </r>
    <r>
      <rPr>
        <sz val="11"/>
        <rFont val="ＭＳ Ｐ明朝"/>
        <family val="1"/>
        <charset val="128"/>
      </rPr>
      <t>（支出側、実質：連鎖方式</t>
    </r>
    <r>
      <rPr>
        <sz val="11"/>
        <rFont val="Century"/>
        <family val="1"/>
      </rPr>
      <t>[2005</t>
    </r>
    <r>
      <rPr>
        <sz val="11"/>
        <rFont val="ＭＳ Ｐ明朝"/>
        <family val="1"/>
        <charset val="128"/>
      </rPr>
      <t>年基準</t>
    </r>
    <r>
      <rPr>
        <sz val="11"/>
        <rFont val="Century"/>
        <family val="1"/>
      </rPr>
      <t>]</t>
    </r>
    <r>
      <rPr>
        <sz val="11"/>
        <rFont val="ＭＳ Ｐ明朝"/>
        <family val="1"/>
        <charset val="128"/>
      </rPr>
      <t>）</t>
    </r>
    <phoneticPr fontId="9"/>
  </si>
  <si>
    <r>
      <t>GDP</t>
    </r>
    <r>
      <rPr>
        <sz val="10"/>
        <rFont val="Century"/>
        <family val="1"/>
      </rPr>
      <t/>
    </r>
    <phoneticPr fontId="9"/>
  </si>
  <si>
    <r>
      <rPr>
        <sz val="11"/>
        <color indexed="8"/>
        <rFont val="ＭＳ Ｐゴシック"/>
        <family val="3"/>
        <charset val="128"/>
      </rPr>
      <t>※</t>
    </r>
    <r>
      <rPr>
        <sz val="11"/>
        <color indexed="8"/>
        <rFont val="Century"/>
        <family val="1"/>
      </rPr>
      <t>IPCC</t>
    </r>
    <r>
      <rPr>
        <sz val="11"/>
        <color indexed="8"/>
        <rFont val="ＭＳ Ｐゴシック"/>
        <family val="3"/>
        <charset val="128"/>
      </rPr>
      <t>第四次評価報告書（</t>
    </r>
    <r>
      <rPr>
        <sz val="11"/>
        <color indexed="8"/>
        <rFont val="Century"/>
        <family val="1"/>
      </rPr>
      <t>2007</t>
    </r>
    <r>
      <rPr>
        <sz val="11"/>
        <color indexed="8"/>
        <rFont val="ＭＳ Ｐゴシック"/>
        <family val="3"/>
        <charset val="128"/>
      </rPr>
      <t>）より</t>
    </r>
    <rPh sb="5" eb="6">
      <t>ダイ</t>
    </rPh>
    <rPh sb="6" eb="7">
      <t>ヨン</t>
    </rPh>
    <rPh sb="7" eb="8">
      <t>ジ</t>
    </rPh>
    <rPh sb="8" eb="10">
      <t>ヒョウカ</t>
    </rPh>
    <rPh sb="10" eb="13">
      <t>ホウコクショ</t>
    </rPh>
    <phoneticPr fontId="9"/>
  </si>
  <si>
    <r>
      <t>NF</t>
    </r>
    <r>
      <rPr>
        <vertAlign val="subscript"/>
        <sz val="11"/>
        <color indexed="8"/>
        <rFont val="Century"/>
        <family val="1"/>
      </rPr>
      <t>3</t>
    </r>
    <phoneticPr fontId="9"/>
  </si>
  <si>
    <r>
      <t>1,430</t>
    </r>
    <r>
      <rPr>
        <sz val="11"/>
        <color indexed="8"/>
        <rFont val="ＭＳ Ｐ明朝"/>
        <family val="1"/>
        <charset val="128"/>
      </rPr>
      <t>など</t>
    </r>
    <phoneticPr fontId="9"/>
  </si>
  <si>
    <r>
      <t>7,390</t>
    </r>
    <r>
      <rPr>
        <sz val="11"/>
        <color indexed="8"/>
        <rFont val="ＭＳ Ｐ明朝"/>
        <family val="1"/>
        <charset val="128"/>
      </rPr>
      <t>など</t>
    </r>
    <phoneticPr fontId="9"/>
  </si>
  <si>
    <r>
      <t xml:space="preserve">1,300 </t>
    </r>
    <r>
      <rPr>
        <sz val="11"/>
        <color indexed="8"/>
        <rFont val="ＭＳ Ｐゴシック"/>
        <family val="3"/>
        <charset val="128"/>
      </rPr>
      <t>など</t>
    </r>
    <phoneticPr fontId="9"/>
  </si>
  <si>
    <r>
      <t xml:space="preserve">6,500 </t>
    </r>
    <r>
      <rPr>
        <sz val="11"/>
        <color indexed="8"/>
        <rFont val="ＭＳ Ｐゴシック"/>
        <family val="3"/>
        <charset val="128"/>
      </rPr>
      <t>など</t>
    </r>
    <phoneticPr fontId="9"/>
  </si>
  <si>
    <r>
      <t>HFC-134a</t>
    </r>
    <r>
      <rPr>
        <sz val="11"/>
        <rFont val="ＭＳ Ｐゴシック"/>
        <family val="3"/>
        <charset val="128"/>
      </rPr>
      <t xml:space="preserve">：
</t>
    </r>
    <r>
      <rPr>
        <sz val="11"/>
        <rFont val="Century"/>
        <family val="1"/>
      </rPr>
      <t>1,430</t>
    </r>
    <r>
      <rPr>
        <sz val="11"/>
        <rFont val="ＭＳ Ｐゴシック"/>
        <family val="3"/>
        <charset val="128"/>
      </rPr>
      <t>など</t>
    </r>
    <phoneticPr fontId="8"/>
  </si>
  <si>
    <r>
      <t>PFC-14</t>
    </r>
    <r>
      <rPr>
        <sz val="11"/>
        <rFont val="ＭＳ Ｐゴシック"/>
        <family val="3"/>
        <charset val="128"/>
      </rPr>
      <t xml:space="preserve">：
</t>
    </r>
    <r>
      <rPr>
        <sz val="11"/>
        <rFont val="Century"/>
        <family val="1"/>
      </rPr>
      <t>7,390</t>
    </r>
    <r>
      <rPr>
        <sz val="11"/>
        <rFont val="ＭＳ Ｐゴシック"/>
        <family val="3"/>
        <charset val="128"/>
      </rPr>
      <t>など</t>
    </r>
    <phoneticPr fontId="8"/>
  </si>
  <si>
    <r>
      <rPr>
        <sz val="12"/>
        <rFont val="ＭＳ Ｐ明朝"/>
        <family val="1"/>
        <charset val="128"/>
      </rPr>
      <t>三ふっ化窒素（</t>
    </r>
    <r>
      <rPr>
        <sz val="12"/>
        <rFont val="Times New Roman"/>
        <family val="1"/>
      </rPr>
      <t>NF</t>
    </r>
    <r>
      <rPr>
        <vertAlign val="subscript"/>
        <sz val="12"/>
        <rFont val="Times New Roman"/>
        <family val="1"/>
      </rPr>
      <t>3</t>
    </r>
    <r>
      <rPr>
        <sz val="12"/>
        <rFont val="ＭＳ Ｐ明朝"/>
        <family val="1"/>
        <charset val="128"/>
      </rPr>
      <t>）</t>
    </r>
    <rPh sb="0" eb="1">
      <t>サン</t>
    </rPh>
    <rPh sb="3" eb="4">
      <t>カ</t>
    </rPh>
    <rPh sb="4" eb="6">
      <t>チッソ</t>
    </rPh>
    <phoneticPr fontId="8"/>
  </si>
  <si>
    <t>NF3</t>
    <phoneticPr fontId="8"/>
  </si>
  <si>
    <t>ガラス製品製造</t>
    <rPh sb="3" eb="5">
      <t>セイヒン</t>
    </rPh>
    <rPh sb="5" eb="7">
      <t>セイゾウ</t>
    </rPh>
    <phoneticPr fontId="9"/>
  </si>
  <si>
    <t>非エネルギー製品</t>
    <rPh sb="0" eb="1">
      <t>ヒ</t>
    </rPh>
    <rPh sb="6" eb="8">
      <t>セイヒン</t>
    </rPh>
    <phoneticPr fontId="9"/>
  </si>
  <si>
    <t>炭酸ガス・ドライアイス</t>
    <rPh sb="0" eb="2">
      <t>タンサン</t>
    </rPh>
    <phoneticPr fontId="9"/>
  </si>
  <si>
    <r>
      <t xml:space="preserve">5. </t>
    </r>
    <r>
      <rPr>
        <sz val="11"/>
        <rFont val="ＭＳ 明朝"/>
        <family val="1"/>
        <charset val="128"/>
      </rPr>
      <t>廃棄物</t>
    </r>
    <rPh sb="3" eb="6">
      <t>ハイキブツ</t>
    </rPh>
    <phoneticPr fontId="9"/>
  </si>
  <si>
    <t>石灰施用</t>
    <rPh sb="0" eb="2">
      <t>セッカイ</t>
    </rPh>
    <rPh sb="2" eb="4">
      <t>セヨウ</t>
    </rPh>
    <phoneticPr fontId="9"/>
  </si>
  <si>
    <t>尿素施肥</t>
    <rPh sb="0" eb="2">
      <t>ニョウソ</t>
    </rPh>
    <rPh sb="2" eb="4">
      <t>セヒ</t>
    </rPh>
    <phoneticPr fontId="9"/>
  </si>
  <si>
    <t>エチレン、カーバイドほか</t>
    <phoneticPr fontId="9"/>
  </si>
  <si>
    <t>農業</t>
    <rPh sb="0" eb="2">
      <t>ノウギョウ</t>
    </rPh>
    <phoneticPr fontId="9"/>
  </si>
  <si>
    <r>
      <t>2013年度の部門別CO</t>
    </r>
    <r>
      <rPr>
        <b/>
        <vertAlign val="subscript"/>
        <sz val="16"/>
        <rFont val="ＭＳ Ｐゴシック"/>
        <family val="3"/>
        <charset val="128"/>
      </rPr>
      <t>2</t>
    </r>
    <r>
      <rPr>
        <b/>
        <sz val="16"/>
        <rFont val="ＭＳ Ｐゴシック"/>
        <family val="3"/>
        <charset val="128"/>
      </rPr>
      <t>排出量のシェア</t>
    </r>
    <phoneticPr fontId="9"/>
  </si>
  <si>
    <r>
      <t xml:space="preserve">3. </t>
    </r>
    <r>
      <rPr>
        <sz val="11"/>
        <rFont val="ＭＳ 明朝"/>
        <family val="1"/>
        <charset val="128"/>
      </rPr>
      <t>農業</t>
    </r>
    <rPh sb="3" eb="5">
      <t>ノウギョウ</t>
    </rPh>
    <phoneticPr fontId="9"/>
  </si>
  <si>
    <r>
      <t xml:space="preserve">3A. </t>
    </r>
    <r>
      <rPr>
        <sz val="11"/>
        <rFont val="ＭＳ 明朝"/>
        <family val="1"/>
        <charset val="128"/>
      </rPr>
      <t>消化管内発酵</t>
    </r>
    <rPh sb="4" eb="6">
      <t>ショウカ</t>
    </rPh>
    <rPh sb="6" eb="8">
      <t>カンナイ</t>
    </rPh>
    <rPh sb="8" eb="10">
      <t>ハッコウ</t>
    </rPh>
    <phoneticPr fontId="9"/>
  </si>
  <si>
    <r>
      <t xml:space="preserve">3B. </t>
    </r>
    <r>
      <rPr>
        <sz val="11"/>
        <rFont val="ＭＳ 明朝"/>
        <family val="1"/>
        <charset val="128"/>
      </rPr>
      <t>家畜排せつ物管理</t>
    </r>
    <rPh sb="4" eb="6">
      <t>カチク</t>
    </rPh>
    <rPh sb="6" eb="7">
      <t>ハイ</t>
    </rPh>
    <rPh sb="9" eb="10">
      <t>ブツ</t>
    </rPh>
    <rPh sb="10" eb="12">
      <t>カンリ</t>
    </rPh>
    <phoneticPr fontId="9"/>
  </si>
  <si>
    <r>
      <t xml:space="preserve">3C. </t>
    </r>
    <r>
      <rPr>
        <sz val="11"/>
        <rFont val="ＭＳ 明朝"/>
        <family val="1"/>
        <charset val="128"/>
      </rPr>
      <t>稲作</t>
    </r>
    <rPh sb="4" eb="6">
      <t>イナサク</t>
    </rPh>
    <phoneticPr fontId="9"/>
  </si>
  <si>
    <r>
      <t xml:space="preserve">3F. </t>
    </r>
    <r>
      <rPr>
        <sz val="11"/>
        <rFont val="ＭＳ 明朝"/>
        <family val="1"/>
        <charset val="128"/>
      </rPr>
      <t>農作物残渣の野焼き</t>
    </r>
    <rPh sb="4" eb="7">
      <t>ノウサクモツ</t>
    </rPh>
    <rPh sb="7" eb="9">
      <t>ザンサ</t>
    </rPh>
    <rPh sb="10" eb="12">
      <t>ノヤ</t>
    </rPh>
    <phoneticPr fontId="9"/>
  </si>
  <si>
    <r>
      <t xml:space="preserve">5C. </t>
    </r>
    <r>
      <rPr>
        <sz val="11"/>
        <rFont val="ＭＳ 明朝"/>
        <family val="1"/>
        <charset val="128"/>
      </rPr>
      <t>廃棄物の焼却</t>
    </r>
    <rPh sb="4" eb="7">
      <t>ハイキブツ</t>
    </rPh>
    <rPh sb="8" eb="10">
      <t>ショウキャク</t>
    </rPh>
    <phoneticPr fontId="9"/>
  </si>
  <si>
    <r>
      <t xml:space="preserve">3D. </t>
    </r>
    <r>
      <rPr>
        <sz val="11"/>
        <rFont val="ＭＳ 明朝"/>
        <family val="1"/>
        <charset val="128"/>
      </rPr>
      <t>農用地の土壌</t>
    </r>
    <rPh sb="4" eb="7">
      <t>ノウヨウチ</t>
    </rPh>
    <rPh sb="8" eb="10">
      <t>ドジョウ</t>
    </rPh>
    <phoneticPr fontId="9"/>
  </si>
  <si>
    <r>
      <t xml:space="preserve">5B. </t>
    </r>
    <r>
      <rPr>
        <sz val="11"/>
        <rFont val="ＭＳ 明朝"/>
        <family val="1"/>
        <charset val="128"/>
      </rPr>
      <t>固形廃棄物の生物処理</t>
    </r>
    <rPh sb="4" eb="6">
      <t>コケイ</t>
    </rPh>
    <rPh sb="6" eb="9">
      <t>ハイキブツ</t>
    </rPh>
    <rPh sb="10" eb="12">
      <t>セイブツ</t>
    </rPh>
    <rPh sb="12" eb="14">
      <t>ショリ</t>
    </rPh>
    <phoneticPr fontId="9"/>
  </si>
  <si>
    <r>
      <t xml:space="preserve">5D. </t>
    </r>
    <r>
      <rPr>
        <sz val="11"/>
        <rFont val="ＭＳ Ｐ明朝"/>
        <family val="1"/>
        <charset val="128"/>
      </rPr>
      <t>排水処理</t>
    </r>
    <rPh sb="4" eb="6">
      <t>ハイスイ</t>
    </rPh>
    <rPh sb="6" eb="8">
      <t>ショリ</t>
    </rPh>
    <phoneticPr fontId="9"/>
  </si>
  <si>
    <t>■1990年比</t>
    <rPh sb="5" eb="7">
      <t>ネンヒ</t>
    </rPh>
    <phoneticPr fontId="9"/>
  </si>
  <si>
    <t>■2005年比</t>
    <rPh sb="5" eb="7">
      <t>ネンヒ</t>
    </rPh>
    <phoneticPr fontId="9"/>
  </si>
  <si>
    <t>冷蔵庫及びエアーコンディショナー</t>
    <rPh sb="0" eb="3">
      <t>レイゾウコ</t>
    </rPh>
    <rPh sb="3" eb="4">
      <t>オヨ</t>
    </rPh>
    <phoneticPr fontId="11"/>
  </si>
  <si>
    <t>溶剤</t>
    <phoneticPr fontId="9"/>
  </si>
  <si>
    <t>発泡剤・断熱材</t>
    <phoneticPr fontId="9"/>
  </si>
  <si>
    <t>NF3</t>
    <phoneticPr fontId="9"/>
  </si>
  <si>
    <t>農林水産業</t>
    <rPh sb="0" eb="2">
      <t>ノウリン</t>
    </rPh>
    <rPh sb="2" eb="5">
      <t>スイサンギョウ</t>
    </rPh>
    <phoneticPr fontId="9"/>
  </si>
  <si>
    <t>鉱業他</t>
    <rPh sb="0" eb="2">
      <t>コウギョウ</t>
    </rPh>
    <rPh sb="2" eb="3">
      <t>タ</t>
    </rPh>
    <phoneticPr fontId="9"/>
  </si>
  <si>
    <t>建設業</t>
    <phoneticPr fontId="9"/>
  </si>
  <si>
    <t>石炭製品製造</t>
  </si>
  <si>
    <t>石油製品製造</t>
  </si>
  <si>
    <t>ガス製造</t>
  </si>
  <si>
    <t>事業用発電</t>
  </si>
  <si>
    <t>地域熱供給</t>
  </si>
  <si>
    <t>農林水産鉱建設業</t>
  </si>
  <si>
    <t>製造業</t>
    <rPh sb="0" eb="3">
      <t>セイゾウギョウ</t>
    </rPh>
    <phoneticPr fontId="9"/>
  </si>
  <si>
    <t>食品飲料製造業</t>
  </si>
  <si>
    <t>繊維工業</t>
  </si>
  <si>
    <t>木製品･家具他工業</t>
  </si>
  <si>
    <t>パルプ･紙･紙加工品製造業</t>
  </si>
  <si>
    <t>印刷･同関連業</t>
    <rPh sb="0" eb="2">
      <t>インサツ</t>
    </rPh>
    <rPh sb="3" eb="4">
      <t>ドウ</t>
    </rPh>
    <rPh sb="4" eb="6">
      <t>カンレン</t>
    </rPh>
    <rPh sb="6" eb="7">
      <t>ギョウ</t>
    </rPh>
    <phoneticPr fontId="0"/>
  </si>
  <si>
    <t>化学工業(含石油石炭製品)</t>
    <rPh sb="0" eb="2">
      <t>カガク</t>
    </rPh>
    <rPh sb="2" eb="4">
      <t>コウギョウ</t>
    </rPh>
    <rPh sb="5" eb="6">
      <t>フク</t>
    </rPh>
    <rPh sb="6" eb="8">
      <t>セキユ</t>
    </rPh>
    <rPh sb="8" eb="10">
      <t>セキタン</t>
    </rPh>
    <rPh sb="10" eb="12">
      <t>セイヒン</t>
    </rPh>
    <phoneticPr fontId="0"/>
  </si>
  <si>
    <t>プラスチック･ゴム･皮革製品製造業</t>
    <rPh sb="10" eb="12">
      <t>ヒカク</t>
    </rPh>
    <rPh sb="12" eb="14">
      <t>セイヒン</t>
    </rPh>
    <rPh sb="14" eb="17">
      <t>セイゾウギョウ</t>
    </rPh>
    <phoneticPr fontId="0"/>
  </si>
  <si>
    <t>窯業･土石製品製造業</t>
    <rPh sb="0" eb="2">
      <t>ヨウギョウ</t>
    </rPh>
    <rPh sb="3" eb="5">
      <t>ドセキ</t>
    </rPh>
    <rPh sb="5" eb="7">
      <t>セイヒン</t>
    </rPh>
    <rPh sb="7" eb="9">
      <t>セイゾウ</t>
    </rPh>
    <rPh sb="9" eb="10">
      <t>ギョウ</t>
    </rPh>
    <phoneticPr fontId="0"/>
  </si>
  <si>
    <t>鉄鋼･非鉄･金属製品製造業</t>
    <rPh sb="0" eb="2">
      <t>テッコウ</t>
    </rPh>
    <rPh sb="3" eb="5">
      <t>ヒテツ</t>
    </rPh>
    <rPh sb="6" eb="8">
      <t>キンゾク</t>
    </rPh>
    <rPh sb="8" eb="10">
      <t>セイヒン</t>
    </rPh>
    <rPh sb="10" eb="13">
      <t>セイゾウギョウ</t>
    </rPh>
    <phoneticPr fontId="0"/>
  </si>
  <si>
    <t>機械製造業</t>
    <rPh sb="0" eb="2">
      <t>キカイ</t>
    </rPh>
    <phoneticPr fontId="0"/>
  </si>
  <si>
    <t>他製造業</t>
    <rPh sb="0" eb="1">
      <t>ホカ</t>
    </rPh>
    <rPh sb="1" eb="4">
      <t>セイゾウギョウ</t>
    </rPh>
    <phoneticPr fontId="0"/>
  </si>
  <si>
    <t>製造業(大規模･指定業種)重複補正</t>
    <rPh sb="4" eb="7">
      <t>ダイキボ</t>
    </rPh>
    <rPh sb="8" eb="10">
      <t>シテイ</t>
    </rPh>
    <rPh sb="10" eb="12">
      <t>ギョウシュ</t>
    </rPh>
    <rPh sb="13" eb="15">
      <t>ジュウフク</t>
    </rPh>
    <rPh sb="15" eb="17">
      <t>ホセイ</t>
    </rPh>
    <phoneticPr fontId="0"/>
  </si>
  <si>
    <t>業務他(第三次産業)</t>
  </si>
  <si>
    <t>電気ガス熱供給水道業</t>
  </si>
  <si>
    <t>情報通信業</t>
  </si>
  <si>
    <t>運輸業･郵便業</t>
  </si>
  <si>
    <t>卸売業･小売業</t>
  </si>
  <si>
    <t>金融業･保険業</t>
  </si>
  <si>
    <t>不動産業･物品賃貸業</t>
  </si>
  <si>
    <t>学術研究･専門･技術サービス業</t>
  </si>
  <si>
    <t>宿泊業･飲食サービス業</t>
  </si>
  <si>
    <t>生活関連サービス業･娯楽業</t>
  </si>
  <si>
    <t>教育･学習支援業</t>
  </si>
  <si>
    <t>医療･福祉</t>
  </si>
  <si>
    <t>複合サービス事業</t>
  </si>
  <si>
    <t>他サービス業</t>
  </si>
  <si>
    <t>公務</t>
  </si>
  <si>
    <t>分類不能･内訳推計誤差</t>
  </si>
  <si>
    <t>家庭</t>
  </si>
  <si>
    <t>運輸</t>
  </si>
  <si>
    <t>産業</t>
    <rPh sb="0" eb="2">
      <t>サンギョウ</t>
    </rPh>
    <phoneticPr fontId="9"/>
  </si>
  <si>
    <t>エネルギー転換部門</t>
  </si>
  <si>
    <t>廃棄物</t>
    <rPh sb="0" eb="3">
      <t>ハイキブツ</t>
    </rPh>
    <phoneticPr fontId="9"/>
  </si>
  <si>
    <t>工業プロセス</t>
    <rPh sb="0" eb="2">
      <t>コウギョウ</t>
    </rPh>
    <phoneticPr fontId="9"/>
  </si>
  <si>
    <t>燃料の燃焼</t>
    <rPh sb="0" eb="2">
      <t>ネンリョウ</t>
    </rPh>
    <rPh sb="3" eb="5">
      <t>ネンショウ</t>
    </rPh>
    <phoneticPr fontId="9"/>
  </si>
  <si>
    <t>その他（燃料からの漏出他）</t>
    <rPh sb="2" eb="3">
      <t>タ</t>
    </rPh>
    <rPh sb="4" eb="6">
      <t>ネンリョウ</t>
    </rPh>
    <rPh sb="9" eb="11">
      <t>ロウシュツ</t>
    </rPh>
    <rPh sb="11" eb="12">
      <t>タ</t>
    </rPh>
    <phoneticPr fontId="9"/>
  </si>
  <si>
    <r>
      <rPr>
        <sz val="11"/>
        <color indexed="8"/>
        <rFont val="ＭＳ Ｐゴシック"/>
        <family val="3"/>
        <charset val="128"/>
      </rPr>
      <t>■地球温暖化係数（</t>
    </r>
    <r>
      <rPr>
        <sz val="11"/>
        <color indexed="8"/>
        <rFont val="Century"/>
        <family val="1"/>
      </rPr>
      <t>GWP)</t>
    </r>
    <r>
      <rPr>
        <sz val="11"/>
        <color indexed="8"/>
        <rFont val="ＭＳ Ｐゴシック"/>
        <family val="3"/>
        <charset val="128"/>
      </rPr>
      <t>：時間枠＝</t>
    </r>
    <r>
      <rPr>
        <sz val="11"/>
        <color indexed="8"/>
        <rFont val="Century"/>
        <family val="1"/>
      </rPr>
      <t>100</t>
    </r>
    <r>
      <rPr>
        <sz val="11"/>
        <color indexed="8"/>
        <rFont val="ＭＳ Ｐゴシック"/>
        <family val="3"/>
        <charset val="128"/>
      </rPr>
      <t>年</t>
    </r>
    <r>
      <rPr>
        <sz val="11"/>
        <color indexed="8"/>
        <rFont val="Century"/>
        <family val="1"/>
      </rPr>
      <t xml:space="preserve"> </t>
    </r>
    <r>
      <rPr>
        <sz val="11"/>
        <color indexed="8"/>
        <rFont val="ＭＳ Ｐゴシック"/>
        <family val="3"/>
        <charset val="128"/>
      </rPr>
      <t>　</t>
    </r>
    <r>
      <rPr>
        <sz val="11"/>
        <color indexed="8"/>
        <rFont val="Century"/>
        <family val="1"/>
      </rPr>
      <t>2014</t>
    </r>
    <r>
      <rPr>
        <sz val="11"/>
        <color indexed="8"/>
        <rFont val="ＭＳ Ｐゴシック"/>
        <family val="3"/>
        <charset val="128"/>
      </rPr>
      <t>年速報値より</t>
    </r>
    <r>
      <rPr>
        <sz val="11"/>
        <color indexed="8"/>
        <rFont val="Century"/>
        <family val="1"/>
      </rPr>
      <t>IPCC</t>
    </r>
    <r>
      <rPr>
        <sz val="11"/>
        <color indexed="8"/>
        <rFont val="ＭＳ Ｐゴシック"/>
        <family val="3"/>
        <charset val="128"/>
      </rPr>
      <t>第四次評価報告書の値を使用</t>
    </r>
    <rPh sb="1" eb="3">
      <t>チキュウ</t>
    </rPh>
    <rPh sb="3" eb="6">
      <t>オンダンカ</t>
    </rPh>
    <rPh sb="6" eb="8">
      <t>ケイスウ</t>
    </rPh>
    <rPh sb="14" eb="17">
      <t>ジカンワク</t>
    </rPh>
    <rPh sb="21" eb="22">
      <t>ネン</t>
    </rPh>
    <rPh sb="28" eb="29">
      <t>ネン</t>
    </rPh>
    <rPh sb="29" eb="32">
      <t>ソクホウチ</t>
    </rPh>
    <rPh sb="38" eb="39">
      <t>ダイ</t>
    </rPh>
    <rPh sb="39" eb="41">
      <t>ヨジ</t>
    </rPh>
    <rPh sb="41" eb="43">
      <t>ヒョウカ</t>
    </rPh>
    <rPh sb="43" eb="46">
      <t>ホウコクショ</t>
    </rPh>
    <rPh sb="47" eb="48">
      <t>アタイ</t>
    </rPh>
    <rPh sb="49" eb="51">
      <t>シヨウ</t>
    </rPh>
    <phoneticPr fontId="9"/>
  </si>
  <si>
    <r>
      <t>2005年度の部門別CO</t>
    </r>
    <r>
      <rPr>
        <b/>
        <vertAlign val="subscript"/>
        <sz val="16"/>
        <rFont val="ＭＳ Ｐゴシック"/>
        <family val="3"/>
        <charset val="128"/>
      </rPr>
      <t>2</t>
    </r>
    <r>
      <rPr>
        <b/>
        <sz val="16"/>
        <rFont val="ＭＳ Ｐゴシック"/>
        <family val="3"/>
        <charset val="128"/>
      </rPr>
      <t>排出量のシェア</t>
    </r>
    <phoneticPr fontId="9"/>
  </si>
  <si>
    <t>農業・その他</t>
    <rPh sb="0" eb="2">
      <t>ノウギョウ</t>
    </rPh>
    <rPh sb="5" eb="6">
      <t>タ</t>
    </rPh>
    <phoneticPr fontId="9"/>
  </si>
  <si>
    <t>農業・その他部門</t>
    <rPh sb="0" eb="2">
      <t>ノウギョウ</t>
    </rPh>
    <rPh sb="5" eb="6">
      <t>タ</t>
    </rPh>
    <rPh sb="6" eb="8">
      <t>ブモン</t>
    </rPh>
    <phoneticPr fontId="9"/>
  </si>
  <si>
    <r>
      <t>1990年度の部門別CO</t>
    </r>
    <r>
      <rPr>
        <b/>
        <vertAlign val="subscript"/>
        <sz val="16"/>
        <rFont val="ＭＳ Ｐゴシック"/>
        <family val="3"/>
        <charset val="128"/>
      </rPr>
      <t>2</t>
    </r>
    <r>
      <rPr>
        <b/>
        <sz val="16"/>
        <rFont val="ＭＳ Ｐゴシック"/>
        <family val="3"/>
        <charset val="128"/>
      </rPr>
      <t>排出量のシェア</t>
    </r>
    <phoneticPr fontId="9"/>
  </si>
  <si>
    <t>7.CO2-fuel</t>
    <phoneticPr fontId="9"/>
  </si>
  <si>
    <r>
      <rPr>
        <sz val="11"/>
        <rFont val="ＭＳ Ｐ明朝"/>
        <family val="1"/>
        <charset val="128"/>
      </rPr>
      <t>石炭</t>
    </r>
    <rPh sb="0" eb="2">
      <t>セキタン</t>
    </rPh>
    <phoneticPr fontId="8"/>
  </si>
  <si>
    <r>
      <rPr>
        <sz val="11"/>
        <rFont val="ＭＳ Ｐ明朝"/>
        <family val="1"/>
        <charset val="128"/>
      </rPr>
      <t>石炭製品</t>
    </r>
    <rPh sb="0" eb="4">
      <t>セキタンセイヒン</t>
    </rPh>
    <phoneticPr fontId="8"/>
  </si>
  <si>
    <r>
      <rPr>
        <sz val="11"/>
        <rFont val="ＭＳ Ｐ明朝"/>
        <family val="1"/>
        <charset val="128"/>
      </rPr>
      <t>原油</t>
    </r>
    <rPh sb="0" eb="2">
      <t>ゲンユ</t>
    </rPh>
    <phoneticPr fontId="8"/>
  </si>
  <si>
    <r>
      <rPr>
        <sz val="11"/>
        <rFont val="ＭＳ Ｐ明朝"/>
        <family val="1"/>
        <charset val="128"/>
      </rPr>
      <t>石油製品</t>
    </r>
    <rPh sb="0" eb="4">
      <t>セキユセイヒン</t>
    </rPh>
    <phoneticPr fontId="8"/>
  </si>
  <si>
    <r>
      <rPr>
        <sz val="11"/>
        <rFont val="ＭＳ Ｐ明朝"/>
        <family val="1"/>
        <charset val="128"/>
      </rPr>
      <t>天然ガス</t>
    </r>
    <rPh sb="0" eb="2">
      <t>テンネン</t>
    </rPh>
    <phoneticPr fontId="8"/>
  </si>
  <si>
    <r>
      <rPr>
        <sz val="11"/>
        <rFont val="ＭＳ Ｐ明朝"/>
        <family val="1"/>
        <charset val="128"/>
      </rPr>
      <t>都市ガス</t>
    </r>
    <rPh sb="0" eb="2">
      <t>トシ</t>
    </rPh>
    <phoneticPr fontId="8"/>
  </si>
  <si>
    <r>
      <t xml:space="preserve">1B1. </t>
    </r>
    <r>
      <rPr>
        <sz val="11"/>
        <rFont val="ＭＳ 明朝"/>
        <family val="1"/>
        <charset val="128"/>
      </rPr>
      <t>石炭</t>
    </r>
    <phoneticPr fontId="9"/>
  </si>
  <si>
    <r>
      <t xml:space="preserve">1B2. </t>
    </r>
    <r>
      <rPr>
        <sz val="11"/>
        <rFont val="ＭＳ 明朝"/>
        <family val="1"/>
        <charset val="128"/>
      </rPr>
      <t>石油天然ガス等</t>
    </r>
    <rPh sb="5" eb="7">
      <t>セキユ</t>
    </rPh>
    <rPh sb="7" eb="9">
      <t>テンネン</t>
    </rPh>
    <rPh sb="11" eb="12">
      <t>トウ</t>
    </rPh>
    <phoneticPr fontId="9"/>
  </si>
  <si>
    <r>
      <t xml:space="preserve">5A. </t>
    </r>
    <r>
      <rPr>
        <sz val="11"/>
        <rFont val="ＭＳ 明朝"/>
        <family val="1"/>
        <charset val="128"/>
      </rPr>
      <t>廃棄物の埋立</t>
    </r>
    <rPh sb="4" eb="6">
      <t>ハイキ</t>
    </rPh>
    <rPh sb="6" eb="7">
      <t>ブツ</t>
    </rPh>
    <rPh sb="8" eb="10">
      <t>ウメタテ</t>
    </rPh>
    <phoneticPr fontId="9"/>
  </si>
  <si>
    <t>■2005年度比</t>
    <rPh sb="5" eb="7">
      <t>ネンド</t>
    </rPh>
    <rPh sb="7" eb="8">
      <t>ヒ</t>
    </rPh>
    <phoneticPr fontId="9"/>
  </si>
  <si>
    <t>■1990年度比</t>
    <rPh sb="5" eb="7">
      <t>ネンド</t>
    </rPh>
    <rPh sb="7" eb="8">
      <t>ヒ</t>
    </rPh>
    <phoneticPr fontId="9"/>
  </si>
  <si>
    <t>■前年度比</t>
    <rPh sb="1" eb="2">
      <t>ゼン</t>
    </rPh>
    <rPh sb="2" eb="4">
      <t>ネンド</t>
    </rPh>
    <rPh sb="4" eb="5">
      <t>ヒ</t>
    </rPh>
    <phoneticPr fontId="9"/>
  </si>
  <si>
    <t>■2005年度比</t>
    <rPh sb="5" eb="7">
      <t>ネンド</t>
    </rPh>
    <rPh sb="7" eb="8">
      <t>ヒ</t>
    </rPh>
    <phoneticPr fontId="8"/>
  </si>
  <si>
    <t>■1990年度比</t>
    <rPh sb="5" eb="7">
      <t>ネンド</t>
    </rPh>
    <rPh sb="7" eb="8">
      <t>ヒ</t>
    </rPh>
    <phoneticPr fontId="8"/>
  </si>
  <si>
    <t>食料品製造業</t>
    <rPh sb="0" eb="3">
      <t>ショクリョウヒン</t>
    </rPh>
    <rPh sb="3" eb="6">
      <t>セイゾウギョウスイサンスイサンヨウショクギョウ</t>
    </rPh>
    <phoneticPr fontId="0"/>
  </si>
  <si>
    <t>飲料たばこ飼料製造業</t>
    <rPh sb="0" eb="2">
      <t>インリョウ</t>
    </rPh>
    <rPh sb="5" eb="7">
      <t>シリョウ</t>
    </rPh>
    <rPh sb="7" eb="9">
      <t>セイゾウ</t>
    </rPh>
    <rPh sb="9" eb="10">
      <t>ギョウ</t>
    </rPh>
    <phoneticPr fontId="0"/>
  </si>
  <si>
    <t>木材･木製品製造業</t>
    <rPh sb="0" eb="2">
      <t>モクザイ</t>
    </rPh>
    <rPh sb="3" eb="6">
      <t>モクセイヒン</t>
    </rPh>
    <rPh sb="6" eb="9">
      <t>セイゾウギョウ</t>
    </rPh>
    <phoneticPr fontId="0"/>
  </si>
  <si>
    <t>家具･装備品製造業</t>
    <rPh sb="0" eb="2">
      <t>カグ</t>
    </rPh>
    <rPh sb="3" eb="6">
      <t>ソウビヒン</t>
    </rPh>
    <rPh sb="6" eb="9">
      <t>セイゾウギョウ</t>
    </rPh>
    <phoneticPr fontId="0"/>
  </si>
  <si>
    <t>化学工業</t>
    <rPh sb="0" eb="2">
      <t>カガク</t>
    </rPh>
    <rPh sb="2" eb="4">
      <t>コウギョウ</t>
    </rPh>
    <phoneticPr fontId="0"/>
  </si>
  <si>
    <t>石油製品･石炭製品製造業</t>
    <rPh sb="0" eb="2">
      <t>セキユ</t>
    </rPh>
    <rPh sb="2" eb="4">
      <t>セイヒン</t>
    </rPh>
    <rPh sb="5" eb="7">
      <t>セキタン</t>
    </rPh>
    <rPh sb="7" eb="9">
      <t>セイヒン</t>
    </rPh>
    <rPh sb="9" eb="12">
      <t>セイゾウギョウ</t>
    </rPh>
    <phoneticPr fontId="0"/>
  </si>
  <si>
    <t>プラスチック製品製造業</t>
    <rPh sb="6" eb="8">
      <t>セイヒン</t>
    </rPh>
    <rPh sb="8" eb="11">
      <t>セイゾウギョウスイサンスイサンヨウショクギョウ</t>
    </rPh>
    <phoneticPr fontId="0"/>
  </si>
  <si>
    <t>ゴム製品製造業</t>
    <rPh sb="2" eb="4">
      <t>セイヒン</t>
    </rPh>
    <rPh sb="4" eb="7">
      <t>セイゾウギョウスイサンスイサンヨウショクギョウ</t>
    </rPh>
    <phoneticPr fontId="0"/>
  </si>
  <si>
    <t>なめし革･同製品･毛皮製造業</t>
    <rPh sb="3" eb="4">
      <t>カワ</t>
    </rPh>
    <rPh sb="5" eb="8">
      <t>ドウセイヒン</t>
    </rPh>
    <rPh sb="9" eb="11">
      <t>ケガワ</t>
    </rPh>
    <rPh sb="11" eb="14">
      <t>セイゾウギョウ</t>
    </rPh>
    <phoneticPr fontId="0"/>
  </si>
  <si>
    <t>鉄鋼業</t>
    <rPh sb="0" eb="3">
      <t>テッコウギョウ</t>
    </rPh>
    <phoneticPr fontId="0"/>
  </si>
  <si>
    <t>非鉄金属製造業</t>
    <rPh sb="0" eb="2">
      <t>ヒテツ</t>
    </rPh>
    <rPh sb="2" eb="4">
      <t>キンゾク</t>
    </rPh>
    <rPh sb="4" eb="7">
      <t>セイゾウギョウ</t>
    </rPh>
    <phoneticPr fontId="0"/>
  </si>
  <si>
    <t>金属製品製造業</t>
    <rPh sb="0" eb="2">
      <t>キンゾク</t>
    </rPh>
    <rPh sb="2" eb="4">
      <t>セイヒン</t>
    </rPh>
    <rPh sb="4" eb="7">
      <t>セイゾウギョウ</t>
    </rPh>
    <phoneticPr fontId="0"/>
  </si>
  <si>
    <t>汎用機械器具製造業</t>
    <rPh sb="0" eb="2">
      <t>ハンヨウ</t>
    </rPh>
    <rPh sb="2" eb="4">
      <t>キカイ</t>
    </rPh>
    <rPh sb="4" eb="6">
      <t>キグ</t>
    </rPh>
    <rPh sb="6" eb="9">
      <t>セイゾウギョウ</t>
    </rPh>
    <phoneticPr fontId="0"/>
  </si>
  <si>
    <t>生産機械器具製造業</t>
    <rPh sb="1" eb="3">
      <t>キカイ</t>
    </rPh>
    <rPh sb="3" eb="5">
      <t>キグ</t>
    </rPh>
    <rPh sb="5" eb="8">
      <t>セイゾウギョウ</t>
    </rPh>
    <phoneticPr fontId="0"/>
  </si>
  <si>
    <t>業務用機械器具製造業</t>
    <rPh sb="0" eb="3">
      <t>ギョウムヨウ</t>
    </rPh>
    <rPh sb="3" eb="5">
      <t>キカイ</t>
    </rPh>
    <rPh sb="5" eb="7">
      <t>キグ</t>
    </rPh>
    <rPh sb="7" eb="10">
      <t>セイゾウギョウ</t>
    </rPh>
    <phoneticPr fontId="0"/>
  </si>
  <si>
    <t>電子部品デバイス電子回路製造業</t>
    <rPh sb="0" eb="2">
      <t>デンシ</t>
    </rPh>
    <rPh sb="2" eb="4">
      <t>ブヒン</t>
    </rPh>
    <rPh sb="8" eb="10">
      <t>デンシ</t>
    </rPh>
    <rPh sb="10" eb="12">
      <t>カイロ</t>
    </rPh>
    <rPh sb="12" eb="15">
      <t>セイゾウギョウ</t>
    </rPh>
    <phoneticPr fontId="0"/>
  </si>
  <si>
    <t>電気機械器具製造業</t>
    <rPh sb="1" eb="3">
      <t>キカイ</t>
    </rPh>
    <rPh sb="3" eb="5">
      <t>キグ</t>
    </rPh>
    <rPh sb="5" eb="8">
      <t>セイゾウギョウ</t>
    </rPh>
    <phoneticPr fontId="0"/>
  </si>
  <si>
    <t>情報通信機械器具製造業</t>
    <rPh sb="3" eb="5">
      <t>キカイ</t>
    </rPh>
    <rPh sb="5" eb="7">
      <t>キグ</t>
    </rPh>
    <rPh sb="7" eb="10">
      <t>セイゾウギョウ</t>
    </rPh>
    <phoneticPr fontId="0"/>
  </si>
  <si>
    <t>輸送用機械器具製造業</t>
    <rPh sb="2" eb="4">
      <t>キカイ</t>
    </rPh>
    <rPh sb="4" eb="6">
      <t>キグ</t>
    </rPh>
    <rPh sb="6" eb="9">
      <t>セイゾウギョウ</t>
    </rPh>
    <phoneticPr fontId="0"/>
  </si>
  <si>
    <t>機械製造業他製品</t>
    <rPh sb="0" eb="2">
      <t>キカイ</t>
    </rPh>
    <rPh sb="2" eb="5">
      <t>セイゾウギョウ</t>
    </rPh>
    <rPh sb="5" eb="6">
      <t>ホカ</t>
    </rPh>
    <rPh sb="6" eb="8">
      <t>セイヒン</t>
    </rPh>
    <phoneticPr fontId="0"/>
  </si>
  <si>
    <t>農業</t>
    <rPh sb="0" eb="1">
      <t>ノウ</t>
    </rPh>
    <phoneticPr fontId="0"/>
  </si>
  <si>
    <t>林業</t>
  </si>
  <si>
    <t>漁業</t>
  </si>
  <si>
    <t>水産養殖業</t>
    <rPh sb="1" eb="3">
      <t>スイサンヨウショクギョウ</t>
    </rPh>
    <phoneticPr fontId="0"/>
  </si>
  <si>
    <t>総合工事業</t>
    <rPh sb="1" eb="3">
      <t>ソウゴウコウジギョウ</t>
    </rPh>
    <phoneticPr fontId="0"/>
  </si>
  <si>
    <t>職別工事業</t>
    <rPh sb="1" eb="2">
      <t>ショク</t>
    </rPh>
    <rPh sb="2" eb="3">
      <t>ベツコウジギョウ</t>
    </rPh>
    <phoneticPr fontId="0"/>
  </si>
  <si>
    <t>設備工事業</t>
    <rPh sb="1" eb="3">
      <t>セツビコウジギョウ</t>
    </rPh>
    <phoneticPr fontId="0"/>
  </si>
  <si>
    <t>　　自家用車</t>
    <rPh sb="2" eb="6">
      <t>ジカヨウシャ</t>
    </rPh>
    <phoneticPr fontId="9"/>
  </si>
  <si>
    <t>　　　　家計利用分</t>
    <rPh sb="4" eb="6">
      <t>カケイ</t>
    </rPh>
    <rPh sb="6" eb="8">
      <t>リヨウ</t>
    </rPh>
    <rPh sb="8" eb="9">
      <t>ブン</t>
    </rPh>
    <phoneticPr fontId="9"/>
  </si>
  <si>
    <t>　　　　企業利用寄与</t>
    <phoneticPr fontId="9"/>
  </si>
  <si>
    <t>旅客</t>
    <rPh sb="0" eb="2">
      <t>リョキャク</t>
    </rPh>
    <phoneticPr fontId="9"/>
  </si>
  <si>
    <t>貨物</t>
    <rPh sb="0" eb="2">
      <t>カモツ</t>
    </rPh>
    <phoneticPr fontId="9"/>
  </si>
  <si>
    <t>航空</t>
    <rPh sb="0" eb="2">
      <t>コウクウ</t>
    </rPh>
    <phoneticPr fontId="9"/>
  </si>
  <si>
    <t>　乗用車</t>
    <rPh sb="1" eb="4">
      <t>ジョウヨウシャ</t>
    </rPh>
    <phoneticPr fontId="9"/>
  </si>
  <si>
    <t>　バス</t>
    <phoneticPr fontId="9"/>
  </si>
  <si>
    <t>　営業用</t>
    <phoneticPr fontId="9"/>
  </si>
  <si>
    <t>　自家用</t>
    <phoneticPr fontId="9"/>
  </si>
  <si>
    <t>　　貨物輸送寄与</t>
    <phoneticPr fontId="9"/>
  </si>
  <si>
    <t>　　乗員輸送寄与</t>
    <phoneticPr fontId="9"/>
  </si>
  <si>
    <t>　　自家用</t>
    <phoneticPr fontId="9"/>
  </si>
  <si>
    <t>　　営業用　</t>
    <phoneticPr fontId="9"/>
  </si>
  <si>
    <t>　　営業用/タクシー</t>
    <phoneticPr fontId="9"/>
  </si>
  <si>
    <r>
      <rPr>
        <b/>
        <sz val="11"/>
        <rFont val="ＭＳ 明朝"/>
        <family val="1"/>
        <charset val="128"/>
      </rPr>
      <t>航空機</t>
    </r>
    <rPh sb="0" eb="3">
      <t>コウクウキ</t>
    </rPh>
    <phoneticPr fontId="9"/>
  </si>
  <si>
    <r>
      <rPr>
        <b/>
        <sz val="11"/>
        <rFont val="ＭＳ 明朝"/>
        <family val="1"/>
        <charset val="128"/>
      </rPr>
      <t>船舶</t>
    </r>
    <rPh sb="0" eb="2">
      <t>センパク</t>
    </rPh>
    <phoneticPr fontId="9"/>
  </si>
  <si>
    <r>
      <rPr>
        <b/>
        <sz val="11"/>
        <rFont val="ＭＳ 明朝"/>
        <family val="1"/>
        <charset val="128"/>
      </rPr>
      <t>鉄道</t>
    </r>
    <rPh sb="0" eb="2">
      <t>テツドウ</t>
    </rPh>
    <phoneticPr fontId="9"/>
  </si>
  <si>
    <r>
      <rPr>
        <b/>
        <sz val="11"/>
        <rFont val="ＭＳ Ｐ明朝"/>
        <family val="1"/>
        <charset val="128"/>
      </rPr>
      <t>貨物自動車</t>
    </r>
    <r>
      <rPr>
        <b/>
        <sz val="11"/>
        <rFont val="Century"/>
        <family val="1"/>
      </rPr>
      <t xml:space="preserve">/ </t>
    </r>
    <r>
      <rPr>
        <b/>
        <sz val="11"/>
        <rFont val="ＭＳ Ｐ明朝"/>
        <family val="1"/>
        <charset val="128"/>
      </rPr>
      <t>トラック</t>
    </r>
    <phoneticPr fontId="9"/>
  </si>
  <si>
    <r>
      <rPr>
        <b/>
        <sz val="11"/>
        <rFont val="ＭＳ 明朝"/>
        <family val="1"/>
        <charset val="128"/>
      </rPr>
      <t>自動車</t>
    </r>
    <rPh sb="0" eb="3">
      <t>ジドウシャ</t>
    </rPh>
    <phoneticPr fontId="9"/>
  </si>
  <si>
    <t>北東地域:北海道･東北･北陸</t>
    <rPh sb="0" eb="2">
      <t>ホクトウ</t>
    </rPh>
    <rPh sb="2" eb="4">
      <t>チイキ</t>
    </rPh>
    <rPh sb="5" eb="8">
      <t>ホッカイドウ</t>
    </rPh>
    <rPh sb="9" eb="11">
      <t>トウホク</t>
    </rPh>
    <rPh sb="12" eb="14">
      <t>ホクリク</t>
    </rPh>
    <phoneticPr fontId="0"/>
  </si>
  <si>
    <t>中央地域:関東･東海･関西</t>
    <rPh sb="0" eb="2">
      <t>チュウオウ</t>
    </rPh>
    <rPh sb="2" eb="4">
      <t>チイキ</t>
    </rPh>
    <rPh sb="5" eb="7">
      <t>カントウ</t>
    </rPh>
    <rPh sb="8" eb="10">
      <t>トウカイ</t>
    </rPh>
    <rPh sb="11" eb="13">
      <t>カンサイ</t>
    </rPh>
    <phoneticPr fontId="0"/>
  </si>
  <si>
    <r>
      <t>南西地域</t>
    </r>
    <r>
      <rPr>
        <sz val="11"/>
        <rFont val="Century"/>
        <family val="1"/>
      </rPr>
      <t xml:space="preserve">: </t>
    </r>
    <r>
      <rPr>
        <sz val="11"/>
        <rFont val="ＭＳ Ｐ明朝"/>
        <family val="1"/>
        <charset val="128"/>
      </rPr>
      <t>中四国･九州･沖縄</t>
    </r>
  </si>
  <si>
    <t>地域内訳推計誤差等</t>
    <rPh sb="8" eb="9">
      <t>トウ</t>
    </rPh>
    <phoneticPr fontId="9"/>
  </si>
  <si>
    <r>
      <t>2005</t>
    </r>
    <r>
      <rPr>
        <sz val="11"/>
        <rFont val="ＭＳ Ｐゴシック"/>
        <family val="3"/>
        <charset val="128"/>
      </rPr>
      <t>年度の部門別</t>
    </r>
    <r>
      <rPr>
        <sz val="11"/>
        <rFont val="Times New Roman"/>
        <family val="1"/>
      </rPr>
      <t>CO</t>
    </r>
    <r>
      <rPr>
        <vertAlign val="subscript"/>
        <sz val="11"/>
        <rFont val="Times New Roman"/>
        <family val="1"/>
      </rPr>
      <t xml:space="preserve">2 </t>
    </r>
    <r>
      <rPr>
        <sz val="11"/>
        <rFont val="ＭＳ Ｐゴシック"/>
        <family val="3"/>
        <charset val="128"/>
      </rPr>
      <t>排出量のシェア</t>
    </r>
    <rPh sb="4" eb="6">
      <t>ネンド</t>
    </rPh>
    <rPh sb="7" eb="9">
      <t>ブモン</t>
    </rPh>
    <rPh sb="9" eb="10">
      <t>ベツ</t>
    </rPh>
    <rPh sb="14" eb="17">
      <t>ハイシュツリョウ</t>
    </rPh>
    <phoneticPr fontId="9"/>
  </si>
  <si>
    <t>9.CO2-Share-2005</t>
    <phoneticPr fontId="9"/>
  </si>
  <si>
    <t>8.CO2-Share-1990</t>
    <phoneticPr fontId="9"/>
  </si>
  <si>
    <r>
      <t>1990</t>
    </r>
    <r>
      <rPr>
        <sz val="11"/>
        <rFont val="ＭＳ Ｐゴシック"/>
        <family val="3"/>
        <charset val="128"/>
      </rPr>
      <t>年度の部門別</t>
    </r>
    <r>
      <rPr>
        <sz val="11"/>
        <rFont val="Times New Roman"/>
        <family val="1"/>
      </rPr>
      <t>CO</t>
    </r>
    <r>
      <rPr>
        <vertAlign val="subscript"/>
        <sz val="11"/>
        <rFont val="Times New Roman"/>
        <family val="1"/>
      </rPr>
      <t xml:space="preserve">2 </t>
    </r>
    <r>
      <rPr>
        <sz val="11"/>
        <rFont val="ＭＳ Ｐゴシック"/>
        <family val="3"/>
        <charset val="128"/>
      </rPr>
      <t>排出量のシェア</t>
    </r>
    <rPh sb="4" eb="6">
      <t>ネンド</t>
    </rPh>
    <rPh sb="7" eb="9">
      <t>ブモン</t>
    </rPh>
    <rPh sb="9" eb="10">
      <t>ベツ</t>
    </rPh>
    <rPh sb="14" eb="17">
      <t>ハイシュツリョウ</t>
    </rPh>
    <phoneticPr fontId="9"/>
  </si>
  <si>
    <t>10.CO2-Share-2013</t>
    <phoneticPr fontId="9"/>
  </si>
  <si>
    <r>
      <t>2013</t>
    </r>
    <r>
      <rPr>
        <sz val="11"/>
        <rFont val="ＭＳ Ｐゴシック"/>
        <family val="3"/>
        <charset val="128"/>
      </rPr>
      <t>年度の部門別</t>
    </r>
    <r>
      <rPr>
        <sz val="11"/>
        <rFont val="Times New Roman"/>
        <family val="1"/>
      </rPr>
      <t>CO</t>
    </r>
    <r>
      <rPr>
        <vertAlign val="subscript"/>
        <sz val="11"/>
        <rFont val="Times New Roman"/>
        <family val="1"/>
      </rPr>
      <t xml:space="preserve">2 </t>
    </r>
    <r>
      <rPr>
        <sz val="11"/>
        <rFont val="ＭＳ Ｐゴシック"/>
        <family val="3"/>
        <charset val="128"/>
      </rPr>
      <t>排出量のシェア</t>
    </r>
    <rPh sb="4" eb="6">
      <t>ネンド</t>
    </rPh>
    <rPh sb="7" eb="9">
      <t>ブモン</t>
    </rPh>
    <rPh sb="9" eb="10">
      <t>ベツ</t>
    </rPh>
    <rPh sb="14" eb="17">
      <t>ハイシュツリョウ</t>
    </rPh>
    <phoneticPr fontId="9"/>
  </si>
  <si>
    <r>
      <t>国際バンカー油起源のCO</t>
    </r>
    <r>
      <rPr>
        <b/>
        <vertAlign val="subscript"/>
        <sz val="16"/>
        <rFont val="ＭＳ Ｐゴシック"/>
        <family val="3"/>
        <charset val="128"/>
      </rPr>
      <t>2</t>
    </r>
    <r>
      <rPr>
        <b/>
        <sz val="16"/>
        <rFont val="ＭＳ Ｐゴシック"/>
        <family val="3"/>
        <charset val="128"/>
      </rPr>
      <t>排出量の推移　【参考値】</t>
    </r>
    <rPh sb="21" eb="23">
      <t>サンコウ</t>
    </rPh>
    <rPh sb="23" eb="24">
      <t>チ</t>
    </rPh>
    <phoneticPr fontId="9"/>
  </si>
  <si>
    <r>
      <rPr>
        <sz val="11"/>
        <rFont val="ＭＳ Ｐゴシック"/>
        <family val="3"/>
        <charset val="128"/>
      </rPr>
      <t>国際バンカー油起源の</t>
    </r>
    <r>
      <rPr>
        <sz val="11"/>
        <rFont val="Times New Roman"/>
        <family val="1"/>
      </rPr>
      <t>CO</t>
    </r>
    <r>
      <rPr>
        <vertAlign val="subscript"/>
        <sz val="11"/>
        <rFont val="Times New Roman"/>
        <family val="1"/>
      </rPr>
      <t xml:space="preserve">2 </t>
    </r>
    <r>
      <rPr>
        <sz val="11"/>
        <rFont val="ＭＳ Ｐゴシック"/>
        <family val="3"/>
        <charset val="128"/>
      </rPr>
      <t>排出量　【参考値】</t>
    </r>
    <rPh sb="0" eb="2">
      <t>コクサイ</t>
    </rPh>
    <rPh sb="6" eb="9">
      <t>ユキゲン</t>
    </rPh>
    <rPh sb="14" eb="17">
      <t>ハイシュツリョウ</t>
    </rPh>
    <rPh sb="19" eb="21">
      <t>サンコウ</t>
    </rPh>
    <rPh sb="21" eb="22">
      <t>チ</t>
    </rPh>
    <phoneticPr fontId="9"/>
  </si>
  <si>
    <t>紙パルプ</t>
    <rPh sb="0" eb="1">
      <t>カミ</t>
    </rPh>
    <phoneticPr fontId="9"/>
  </si>
  <si>
    <t>食品</t>
    <rPh sb="0" eb="2">
      <t>ショクヒン</t>
    </rPh>
    <phoneticPr fontId="9"/>
  </si>
  <si>
    <t>ガラス製造</t>
    <phoneticPr fontId="9"/>
  </si>
  <si>
    <t>その他石灰石等の使用</t>
    <rPh sb="2" eb="3">
      <t>タ</t>
    </rPh>
    <phoneticPr fontId="9"/>
  </si>
  <si>
    <t>その他石灰石等の使用</t>
    <rPh sb="2" eb="3">
      <t>タ</t>
    </rPh>
    <rPh sb="3" eb="6">
      <t>セッカイセキ</t>
    </rPh>
    <rPh sb="6" eb="7">
      <t>トウ</t>
    </rPh>
    <rPh sb="8" eb="10">
      <t>シヨウ</t>
    </rPh>
    <phoneticPr fontId="9"/>
  </si>
  <si>
    <t>エチレン、カーバイドほか</t>
    <phoneticPr fontId="9"/>
  </si>
  <si>
    <r>
      <t xml:space="preserve">2H </t>
    </r>
    <r>
      <rPr>
        <sz val="11"/>
        <rFont val="ＭＳ 明朝"/>
        <family val="1"/>
        <charset val="128"/>
      </rPr>
      <t>食品・飲料産業</t>
    </r>
    <rPh sb="3" eb="5">
      <t>ショクヒン</t>
    </rPh>
    <rPh sb="6" eb="8">
      <t>インリョウ</t>
    </rPh>
    <rPh sb="8" eb="10">
      <t>サンギョウ</t>
    </rPh>
    <phoneticPr fontId="9"/>
  </si>
  <si>
    <r>
      <t xml:space="preserve">2D </t>
    </r>
    <r>
      <rPr>
        <sz val="11"/>
        <rFont val="ＭＳ 明朝"/>
        <family val="1"/>
        <charset val="128"/>
      </rPr>
      <t>非エネルギー製品</t>
    </r>
    <rPh sb="3" eb="4">
      <t>ヒ</t>
    </rPh>
    <rPh sb="9" eb="11">
      <t>セイヒン</t>
    </rPh>
    <phoneticPr fontId="9"/>
  </si>
  <si>
    <r>
      <t xml:space="preserve">3G </t>
    </r>
    <r>
      <rPr>
        <sz val="11"/>
        <rFont val="ＭＳ Ｐ明朝"/>
        <family val="1"/>
        <charset val="128"/>
      </rPr>
      <t>石灰施用</t>
    </r>
    <rPh sb="3" eb="5">
      <t>セッカイ</t>
    </rPh>
    <rPh sb="5" eb="7">
      <t>セヨウ</t>
    </rPh>
    <phoneticPr fontId="9"/>
  </si>
  <si>
    <r>
      <t xml:space="preserve">3H </t>
    </r>
    <r>
      <rPr>
        <sz val="11"/>
        <rFont val="ＭＳ Ｐ明朝"/>
        <family val="1"/>
        <charset val="128"/>
      </rPr>
      <t>尿素施肥</t>
    </r>
    <rPh sb="3" eb="5">
      <t>ニョウソ</t>
    </rPh>
    <rPh sb="5" eb="7">
      <t>セヒ</t>
    </rPh>
    <phoneticPr fontId="9"/>
  </si>
  <si>
    <r>
      <t xml:space="preserve">5C </t>
    </r>
    <r>
      <rPr>
        <sz val="11"/>
        <rFont val="ＭＳ Ｐ明朝"/>
        <family val="1"/>
        <charset val="128"/>
      </rPr>
      <t>廃棄物の焼却（エネルギー利用を含まない）</t>
    </r>
    <rPh sb="3" eb="6">
      <t>ハイキブツ</t>
    </rPh>
    <rPh sb="7" eb="9">
      <t>ショウキャク</t>
    </rPh>
    <rPh sb="15" eb="17">
      <t>リヨウ</t>
    </rPh>
    <rPh sb="18" eb="19">
      <t>フク</t>
    </rPh>
    <phoneticPr fontId="9"/>
  </si>
  <si>
    <r>
      <t xml:space="preserve">3 </t>
    </r>
    <r>
      <rPr>
        <sz val="11"/>
        <rFont val="ＭＳ 明朝"/>
        <family val="1"/>
        <charset val="128"/>
      </rPr>
      <t>農業</t>
    </r>
    <rPh sb="2" eb="4">
      <t>ノウギョウ</t>
    </rPh>
    <phoneticPr fontId="9"/>
  </si>
  <si>
    <r>
      <t xml:space="preserve">5 </t>
    </r>
    <r>
      <rPr>
        <sz val="11"/>
        <rFont val="ＭＳ 明朝"/>
        <family val="1"/>
        <charset val="128"/>
      </rPr>
      <t>廃棄物</t>
    </r>
    <rPh sb="2" eb="5">
      <t>ハイキブツ</t>
    </rPh>
    <phoneticPr fontId="9"/>
  </si>
  <si>
    <r>
      <t>部門別CO</t>
    </r>
    <r>
      <rPr>
        <b/>
        <vertAlign val="subscript"/>
        <sz val="16"/>
        <rFont val="ＭＳ Ｐゴシック"/>
        <family val="3"/>
        <charset val="128"/>
      </rPr>
      <t>2</t>
    </r>
    <r>
      <rPr>
        <b/>
        <sz val="16"/>
        <rFont val="ＭＳ Ｐゴシック"/>
        <family val="3"/>
        <charset val="128"/>
      </rPr>
      <t>排出量（電気・熱配分後　[間接排出量]）（詳細表）</t>
    </r>
    <rPh sb="19" eb="21">
      <t>カンセツ</t>
    </rPh>
    <rPh sb="21" eb="23">
      <t>ハイシュツ</t>
    </rPh>
    <rPh sb="23" eb="24">
      <t>リョウ</t>
    </rPh>
    <phoneticPr fontId="9"/>
  </si>
  <si>
    <r>
      <t>部門別CO</t>
    </r>
    <r>
      <rPr>
        <b/>
        <vertAlign val="subscript"/>
        <sz val="16"/>
        <rFont val="ＭＳ Ｐゴシック"/>
        <family val="3"/>
        <charset val="128"/>
      </rPr>
      <t>2</t>
    </r>
    <r>
      <rPr>
        <b/>
        <sz val="16"/>
        <rFont val="ＭＳ Ｐゴシック"/>
        <family val="3"/>
        <charset val="128"/>
      </rPr>
      <t>排出量（電気・熱配分後　[間接排出量]）（簡約表）</t>
    </r>
    <phoneticPr fontId="9"/>
  </si>
  <si>
    <r>
      <t>部門別CO</t>
    </r>
    <r>
      <rPr>
        <b/>
        <vertAlign val="subscript"/>
        <sz val="16"/>
        <rFont val="ＭＳ Ｐゴシック"/>
        <family val="3"/>
        <charset val="128"/>
      </rPr>
      <t>2</t>
    </r>
    <r>
      <rPr>
        <b/>
        <sz val="16"/>
        <rFont val="ＭＳ Ｐゴシック"/>
        <family val="3"/>
        <charset val="128"/>
      </rPr>
      <t>排出量（直接排出量　[自家発・産業用蒸気配分後]）（簡約表）</t>
    </r>
    <phoneticPr fontId="9"/>
  </si>
  <si>
    <r>
      <rPr>
        <sz val="11"/>
        <rFont val="ＭＳ Ｐゴシック"/>
        <family val="3"/>
        <charset val="128"/>
      </rPr>
      <t>部門別</t>
    </r>
    <r>
      <rPr>
        <sz val="11"/>
        <rFont val="Times New Roman"/>
        <family val="1"/>
      </rPr>
      <t>CO</t>
    </r>
    <r>
      <rPr>
        <vertAlign val="subscript"/>
        <sz val="11"/>
        <rFont val="Times New Roman"/>
        <family val="1"/>
      </rPr>
      <t xml:space="preserve">2 </t>
    </r>
    <r>
      <rPr>
        <sz val="11"/>
        <rFont val="ＭＳ Ｐゴシック"/>
        <family val="3"/>
        <charset val="128"/>
      </rPr>
      <t>排出量（直接排出量　</t>
    </r>
    <r>
      <rPr>
        <sz val="11"/>
        <rFont val="Times New Roman"/>
        <family val="1"/>
      </rPr>
      <t>[</t>
    </r>
    <r>
      <rPr>
        <sz val="11"/>
        <rFont val="ＭＳ Ｐゴシック"/>
        <family val="3"/>
        <charset val="128"/>
      </rPr>
      <t>自家発・産業用蒸気配分後</t>
    </r>
    <r>
      <rPr>
        <sz val="11"/>
        <rFont val="Times New Roman"/>
        <family val="1"/>
      </rPr>
      <t>]</t>
    </r>
    <r>
      <rPr>
        <sz val="11"/>
        <rFont val="ＭＳ Ｐゴシック"/>
        <family val="3"/>
        <charset val="128"/>
      </rPr>
      <t>）（簡約表）</t>
    </r>
    <rPh sb="0" eb="3">
      <t>ブモンベツ</t>
    </rPh>
    <rPh sb="7" eb="10">
      <t>ハイシュツリョウ</t>
    </rPh>
    <rPh sb="11" eb="13">
      <t>チョクセツ</t>
    </rPh>
    <rPh sb="13" eb="16">
      <t>ハイシュツリョウ</t>
    </rPh>
    <rPh sb="33" eb="34">
      <t>カン</t>
    </rPh>
    <rPh sb="34" eb="35">
      <t>ヤク</t>
    </rPh>
    <rPh sb="35" eb="36">
      <t>ヒョウ</t>
    </rPh>
    <phoneticPr fontId="9"/>
  </si>
  <si>
    <r>
      <rPr>
        <sz val="11"/>
        <rFont val="ＭＳ Ｐゴシック"/>
        <family val="3"/>
        <charset val="128"/>
      </rPr>
      <t>部門別</t>
    </r>
    <r>
      <rPr>
        <sz val="11"/>
        <rFont val="Times New Roman"/>
        <family val="1"/>
      </rPr>
      <t>CO</t>
    </r>
    <r>
      <rPr>
        <vertAlign val="subscript"/>
        <sz val="11"/>
        <rFont val="Times New Roman"/>
        <family val="1"/>
      </rPr>
      <t>2</t>
    </r>
    <r>
      <rPr>
        <sz val="11"/>
        <rFont val="Times New Roman"/>
        <family val="1"/>
      </rPr>
      <t xml:space="preserve"> </t>
    </r>
    <r>
      <rPr>
        <sz val="11"/>
        <rFont val="ＭＳ Ｐゴシック"/>
        <family val="3"/>
        <charset val="128"/>
      </rPr>
      <t>排出量（</t>
    </r>
    <r>
      <rPr>
        <sz val="11"/>
        <rFont val="ＭＳ Ｐゴシック"/>
        <family val="3"/>
        <charset val="128"/>
      </rPr>
      <t>電気・熱配分後　</t>
    </r>
    <r>
      <rPr>
        <sz val="11"/>
        <rFont val="Times New Roman"/>
        <family val="1"/>
      </rPr>
      <t>[</t>
    </r>
    <r>
      <rPr>
        <sz val="11"/>
        <rFont val="ＭＳ Ｐゴシック"/>
        <family val="3"/>
        <charset val="128"/>
      </rPr>
      <t>間接排出量</t>
    </r>
    <r>
      <rPr>
        <sz val="11"/>
        <rFont val="Times New Roman"/>
        <family val="1"/>
      </rPr>
      <t>]</t>
    </r>
    <r>
      <rPr>
        <sz val="11"/>
        <rFont val="ＭＳ Ｐゴシック"/>
        <family val="3"/>
        <charset val="128"/>
      </rPr>
      <t>）（簡約表）</t>
    </r>
    <rPh sb="11" eb="13">
      <t>デンキ</t>
    </rPh>
    <rPh sb="14" eb="15">
      <t>ネツ</t>
    </rPh>
    <rPh sb="15" eb="17">
      <t>ハイブン</t>
    </rPh>
    <rPh sb="17" eb="18">
      <t>ゴ</t>
    </rPh>
    <rPh sb="28" eb="29">
      <t>カン</t>
    </rPh>
    <rPh sb="29" eb="30">
      <t>ヤク</t>
    </rPh>
    <rPh sb="30" eb="31">
      <t>ヒョウ</t>
    </rPh>
    <phoneticPr fontId="9"/>
  </si>
  <si>
    <r>
      <rPr>
        <sz val="11"/>
        <rFont val="ＭＳ Ｐゴシック"/>
        <family val="3"/>
        <charset val="128"/>
      </rPr>
      <t>部門別</t>
    </r>
    <r>
      <rPr>
        <sz val="11"/>
        <rFont val="Times New Roman"/>
        <family val="1"/>
      </rPr>
      <t>CO</t>
    </r>
    <r>
      <rPr>
        <vertAlign val="subscript"/>
        <sz val="11"/>
        <rFont val="Times New Roman"/>
        <family val="1"/>
      </rPr>
      <t>2</t>
    </r>
    <r>
      <rPr>
        <sz val="11"/>
        <rFont val="Times New Roman"/>
        <family val="1"/>
      </rPr>
      <t xml:space="preserve"> </t>
    </r>
    <r>
      <rPr>
        <sz val="11"/>
        <rFont val="ＭＳ Ｐゴシック"/>
        <family val="3"/>
        <charset val="128"/>
      </rPr>
      <t>排出量（電気・熱配分後　</t>
    </r>
    <r>
      <rPr>
        <sz val="11"/>
        <rFont val="Times New Roman"/>
        <family val="1"/>
      </rPr>
      <t>[</t>
    </r>
    <r>
      <rPr>
        <sz val="11"/>
        <rFont val="ＭＳ Ｐゴシック"/>
        <family val="3"/>
        <charset val="128"/>
      </rPr>
      <t>間接排出量</t>
    </r>
    <r>
      <rPr>
        <sz val="11"/>
        <rFont val="Times New Roman"/>
        <family val="1"/>
      </rPr>
      <t>]</t>
    </r>
    <r>
      <rPr>
        <sz val="11"/>
        <rFont val="ＭＳ Ｐゴシック"/>
        <family val="3"/>
        <charset val="128"/>
      </rPr>
      <t>）（詳細表）</t>
    </r>
    <rPh sb="11" eb="13">
      <t>デンキ</t>
    </rPh>
    <rPh sb="14" eb="15">
      <t>ネツ</t>
    </rPh>
    <rPh sb="15" eb="17">
      <t>ハイブン</t>
    </rPh>
    <rPh sb="17" eb="18">
      <t>ゴ</t>
    </rPh>
    <rPh sb="28" eb="30">
      <t>ショウサイ</t>
    </rPh>
    <rPh sb="30" eb="31">
      <t>ヒョウ</t>
    </rPh>
    <phoneticPr fontId="9"/>
  </si>
  <si>
    <r>
      <rPr>
        <sz val="11"/>
        <rFont val="ＭＳ 明朝"/>
        <family val="1"/>
        <charset val="128"/>
      </rPr>
      <t xml:space="preserve">電気熱配分前（直接排出量）
</t>
    </r>
    <r>
      <rPr>
        <sz val="11"/>
        <rFont val="Times New Roman"/>
        <family val="1"/>
      </rPr>
      <t>[kt CO</t>
    </r>
    <r>
      <rPr>
        <vertAlign val="subscript"/>
        <sz val="11"/>
        <rFont val="Times New Roman"/>
        <family val="1"/>
      </rPr>
      <t>2</t>
    </r>
    <r>
      <rPr>
        <sz val="11"/>
        <rFont val="Times New Roman"/>
        <family val="1"/>
      </rPr>
      <t>]</t>
    </r>
    <rPh sb="0" eb="2">
      <t>デンキ</t>
    </rPh>
    <rPh sb="2" eb="3">
      <t>ネツ</t>
    </rPh>
    <rPh sb="3" eb="5">
      <t>ハイブン</t>
    </rPh>
    <rPh sb="5" eb="6">
      <t>マエ</t>
    </rPh>
    <rPh sb="7" eb="9">
      <t>チョクセツ</t>
    </rPh>
    <phoneticPr fontId="9"/>
  </si>
  <si>
    <r>
      <rPr>
        <sz val="11"/>
        <rFont val="ＭＳ 明朝"/>
        <family val="1"/>
        <charset val="128"/>
      </rPr>
      <t xml:space="preserve">電気熱配分後（間接排出量）
</t>
    </r>
    <r>
      <rPr>
        <sz val="11"/>
        <rFont val="Times New Roman"/>
        <family val="1"/>
      </rPr>
      <t>[kt CO</t>
    </r>
    <r>
      <rPr>
        <vertAlign val="subscript"/>
        <sz val="11"/>
        <rFont val="Times New Roman"/>
        <family val="1"/>
      </rPr>
      <t>2</t>
    </r>
    <r>
      <rPr>
        <sz val="11"/>
        <rFont val="Times New Roman"/>
        <family val="1"/>
      </rPr>
      <t>]</t>
    </r>
    <rPh sb="5" eb="6">
      <t>ゴ</t>
    </rPh>
    <rPh sb="7" eb="9">
      <t>カンセツ</t>
    </rPh>
    <phoneticPr fontId="9"/>
  </si>
  <si>
    <t>電気熱
配分前
シェア</t>
    <phoneticPr fontId="9"/>
  </si>
  <si>
    <t>電気熱
配分後
シェア</t>
    <rPh sb="6" eb="7">
      <t>ゴ</t>
    </rPh>
    <phoneticPr fontId="9"/>
  </si>
  <si>
    <t>注：電気熱配分後の排出量（間接排出量）</t>
    <rPh sb="0" eb="1">
      <t>チュウ</t>
    </rPh>
    <rPh sb="2" eb="4">
      <t>デンキ</t>
    </rPh>
    <rPh sb="4" eb="5">
      <t>ネツ</t>
    </rPh>
    <rPh sb="5" eb="7">
      <t>ハイブン</t>
    </rPh>
    <rPh sb="7" eb="8">
      <t>ゴ</t>
    </rPh>
    <rPh sb="9" eb="11">
      <t>ハイシュツ</t>
    </rPh>
    <rPh sb="11" eb="12">
      <t>リョウ</t>
    </rPh>
    <rPh sb="13" eb="17">
      <t>カンセツハイシュツ</t>
    </rPh>
    <rPh sb="17" eb="18">
      <t>リョウ</t>
    </rPh>
    <phoneticPr fontId="9"/>
  </si>
  <si>
    <t>その他</t>
    <rPh sb="2" eb="3">
      <t>タ</t>
    </rPh>
    <phoneticPr fontId="9"/>
  </si>
  <si>
    <t>廃棄物のエネルギー利用含む</t>
  </si>
  <si>
    <t>廃棄物のエネルギー利用含む</t>
    <phoneticPr fontId="9"/>
  </si>
  <si>
    <r>
      <t xml:space="preserve">1A. </t>
    </r>
    <r>
      <rPr>
        <b/>
        <sz val="11"/>
        <rFont val="ＭＳ 明朝"/>
        <family val="1"/>
        <charset val="128"/>
      </rPr>
      <t>燃料の燃焼</t>
    </r>
    <rPh sb="4" eb="6">
      <t>ネンリョウ</t>
    </rPh>
    <rPh sb="7" eb="9">
      <t>ネンショウ</t>
    </rPh>
    <phoneticPr fontId="9"/>
  </si>
  <si>
    <r>
      <t xml:space="preserve">1B. </t>
    </r>
    <r>
      <rPr>
        <b/>
        <sz val="11"/>
        <rFont val="ＭＳ 明朝"/>
        <family val="1"/>
        <charset val="128"/>
      </rPr>
      <t>燃料からの漏出</t>
    </r>
    <rPh sb="4" eb="6">
      <t>ネンリョウ</t>
    </rPh>
    <rPh sb="9" eb="11">
      <t>ロウシュツ</t>
    </rPh>
    <phoneticPr fontId="9"/>
  </si>
  <si>
    <r>
      <t xml:space="preserve">2. </t>
    </r>
    <r>
      <rPr>
        <b/>
        <sz val="11"/>
        <rFont val="ＭＳ 明朝"/>
        <family val="1"/>
        <charset val="128"/>
      </rPr>
      <t>工業プロセス</t>
    </r>
    <rPh sb="3" eb="5">
      <t>コウギョウ</t>
    </rPh>
    <phoneticPr fontId="9"/>
  </si>
  <si>
    <r>
      <t xml:space="preserve">3. </t>
    </r>
    <r>
      <rPr>
        <b/>
        <sz val="11"/>
        <rFont val="ＭＳ 明朝"/>
        <family val="1"/>
        <charset val="128"/>
      </rPr>
      <t>農業</t>
    </r>
    <rPh sb="3" eb="5">
      <t>ノウギョウ</t>
    </rPh>
    <phoneticPr fontId="9"/>
  </si>
  <si>
    <r>
      <t xml:space="preserve">5. </t>
    </r>
    <r>
      <rPr>
        <b/>
        <sz val="11"/>
        <rFont val="ＭＳ 明朝"/>
        <family val="1"/>
        <charset val="128"/>
      </rPr>
      <t>廃棄物</t>
    </r>
    <rPh sb="3" eb="6">
      <t>ハイキブツ</t>
    </rPh>
    <phoneticPr fontId="9"/>
  </si>
  <si>
    <t>一部の潤滑油の利用を含む</t>
    <rPh sb="0" eb="2">
      <t>イチブ</t>
    </rPh>
    <rPh sb="3" eb="6">
      <t>ジュンカツユ</t>
    </rPh>
    <rPh sb="7" eb="9">
      <t>リヨウ</t>
    </rPh>
    <rPh sb="10" eb="11">
      <t>フク</t>
    </rPh>
    <phoneticPr fontId="9"/>
  </si>
  <si>
    <t>一部の潤滑油の利用を含む</t>
    <phoneticPr fontId="9"/>
  </si>
  <si>
    <t>■前年比</t>
    <rPh sb="1" eb="3">
      <t>ゼンネン</t>
    </rPh>
    <phoneticPr fontId="9"/>
  </si>
  <si>
    <r>
      <t xml:space="preserve">4A </t>
    </r>
    <r>
      <rPr>
        <sz val="11"/>
        <rFont val="ＭＳ Ｐ明朝"/>
        <family val="1"/>
        <charset val="128"/>
      </rPr>
      <t>森林</t>
    </r>
    <rPh sb="3" eb="5">
      <t>シンリン</t>
    </rPh>
    <phoneticPr fontId="9"/>
  </si>
  <si>
    <r>
      <t xml:space="preserve">4B </t>
    </r>
    <r>
      <rPr>
        <sz val="11"/>
        <rFont val="ＭＳ Ｐ明朝"/>
        <family val="1"/>
        <charset val="128"/>
      </rPr>
      <t>農地</t>
    </r>
    <rPh sb="3" eb="5">
      <t>ノウチ</t>
    </rPh>
    <phoneticPr fontId="9"/>
  </si>
  <si>
    <r>
      <t xml:space="preserve">4C </t>
    </r>
    <r>
      <rPr>
        <sz val="11"/>
        <rFont val="ＭＳ Ｐ明朝"/>
        <family val="1"/>
        <charset val="128"/>
      </rPr>
      <t>草地</t>
    </r>
    <rPh sb="3" eb="5">
      <t>クサチ</t>
    </rPh>
    <phoneticPr fontId="9"/>
  </si>
  <si>
    <r>
      <t xml:space="preserve">4D </t>
    </r>
    <r>
      <rPr>
        <sz val="11"/>
        <rFont val="ＭＳ Ｐ明朝"/>
        <family val="1"/>
        <charset val="128"/>
      </rPr>
      <t>湿地</t>
    </r>
    <rPh sb="3" eb="5">
      <t>シッチ</t>
    </rPh>
    <phoneticPr fontId="9"/>
  </si>
  <si>
    <r>
      <t>4E</t>
    </r>
    <r>
      <rPr>
        <sz val="11"/>
        <rFont val="ＭＳ Ｐ明朝"/>
        <family val="1"/>
        <charset val="128"/>
      </rPr>
      <t>　開発地</t>
    </r>
    <rPh sb="3" eb="5">
      <t>カイハツ</t>
    </rPh>
    <rPh sb="5" eb="6">
      <t>チ</t>
    </rPh>
    <phoneticPr fontId="9"/>
  </si>
  <si>
    <r>
      <t>4F</t>
    </r>
    <r>
      <rPr>
        <sz val="11"/>
        <rFont val="ＭＳ Ｐ明朝"/>
        <family val="1"/>
        <charset val="128"/>
      </rPr>
      <t>　その他の土地</t>
    </r>
    <rPh sb="5" eb="6">
      <t>タ</t>
    </rPh>
    <rPh sb="7" eb="9">
      <t>トチ</t>
    </rPh>
    <phoneticPr fontId="9"/>
  </si>
  <si>
    <r>
      <t xml:space="preserve">4G </t>
    </r>
    <r>
      <rPr>
        <sz val="11"/>
        <rFont val="ＭＳ Ｐ明朝"/>
        <family val="1"/>
        <charset val="128"/>
      </rPr>
      <t>伐採木材製品</t>
    </r>
    <rPh sb="3" eb="5">
      <t>バッサイ</t>
    </rPh>
    <rPh sb="5" eb="7">
      <t>モクザイ</t>
    </rPh>
    <rPh sb="7" eb="9">
      <t>セイヒン</t>
    </rPh>
    <phoneticPr fontId="9"/>
  </si>
  <si>
    <r>
      <t xml:space="preserve">4. </t>
    </r>
    <r>
      <rPr>
        <b/>
        <sz val="11"/>
        <rFont val="ＭＳ 明朝"/>
        <family val="1"/>
        <charset val="128"/>
      </rPr>
      <t>土地利用、土地利用変化および林業（</t>
    </r>
    <r>
      <rPr>
        <b/>
        <sz val="11"/>
        <rFont val="Century"/>
        <family val="1"/>
      </rPr>
      <t>LULUCF</t>
    </r>
    <r>
      <rPr>
        <b/>
        <sz val="11"/>
        <rFont val="ＭＳ 明朝"/>
        <family val="1"/>
        <charset val="128"/>
      </rPr>
      <t>）</t>
    </r>
    <rPh sb="3" eb="5">
      <t>トチ</t>
    </rPh>
    <rPh sb="5" eb="7">
      <t>リヨウ</t>
    </rPh>
    <rPh sb="8" eb="10">
      <t>トチ</t>
    </rPh>
    <rPh sb="10" eb="12">
      <t>リヨウ</t>
    </rPh>
    <rPh sb="12" eb="14">
      <t>ヘンカ</t>
    </rPh>
    <rPh sb="17" eb="19">
      <t>リンギョウ</t>
    </rPh>
    <phoneticPr fontId="9"/>
  </si>
  <si>
    <t>合計(LULUCF含む)</t>
    <rPh sb="0" eb="2">
      <t>ゴウケイ</t>
    </rPh>
    <rPh sb="9" eb="10">
      <t>フク</t>
    </rPh>
    <phoneticPr fontId="9"/>
  </si>
  <si>
    <t>合計(LULUCF含まない)</t>
    <rPh sb="0" eb="2">
      <t>ゴウケイ</t>
    </rPh>
    <rPh sb="9" eb="10">
      <t>フク</t>
    </rPh>
    <phoneticPr fontId="9"/>
  </si>
  <si>
    <r>
      <t>【参考】UNFCCCに提出されたCRF及びNIRに記載されている部門別CO</t>
    </r>
    <r>
      <rPr>
        <b/>
        <vertAlign val="subscript"/>
        <sz val="16"/>
        <rFont val="ＭＳ Ｐゴシック"/>
        <family val="3"/>
        <charset val="128"/>
      </rPr>
      <t>2</t>
    </r>
    <r>
      <rPr>
        <b/>
        <sz val="16"/>
        <rFont val="ＭＳ Ｐゴシック"/>
        <family val="3"/>
        <charset val="128"/>
      </rPr>
      <t>排出吸収量</t>
    </r>
    <rPh sb="1" eb="3">
      <t>サンコウ</t>
    </rPh>
    <rPh sb="11" eb="13">
      <t>テイシュツ</t>
    </rPh>
    <rPh sb="19" eb="20">
      <t>オヨ</t>
    </rPh>
    <rPh sb="25" eb="27">
      <t>キサイ</t>
    </rPh>
    <rPh sb="32" eb="34">
      <t>ブモン</t>
    </rPh>
    <rPh sb="34" eb="35">
      <t>ベツ</t>
    </rPh>
    <rPh sb="38" eb="40">
      <t>ハイシュツ</t>
    </rPh>
    <rPh sb="40" eb="42">
      <t>キュウシュウ</t>
    </rPh>
    <rPh sb="42" eb="43">
      <t>リョウ</t>
    </rPh>
    <phoneticPr fontId="9"/>
  </si>
  <si>
    <r>
      <rPr>
        <sz val="11"/>
        <color indexed="8"/>
        <rFont val="ＭＳ Ｐゴシック"/>
        <family val="3"/>
        <charset val="128"/>
      </rPr>
      <t>１．特に断りのない限り、各排出量に</t>
    </r>
    <r>
      <rPr>
        <sz val="11"/>
        <color indexed="8"/>
        <rFont val="Century"/>
        <family val="1"/>
      </rPr>
      <t>LULUCF</t>
    </r>
    <r>
      <rPr>
        <sz val="11"/>
        <color indexed="8"/>
        <rFont val="ＭＳ Ｐゴシック"/>
        <family val="3"/>
        <charset val="128"/>
      </rPr>
      <t>（土地利用、土地利用変化及び林業）分野の排出・吸収量は含まれていない。</t>
    </r>
    <rPh sb="2" eb="3">
      <t>トク</t>
    </rPh>
    <rPh sb="4" eb="5">
      <t>コトワ</t>
    </rPh>
    <rPh sb="9" eb="10">
      <t>カギ</t>
    </rPh>
    <rPh sb="12" eb="13">
      <t>カク</t>
    </rPh>
    <rPh sb="13" eb="15">
      <t>ハイシュツ</t>
    </rPh>
    <rPh sb="15" eb="16">
      <t>リョウ</t>
    </rPh>
    <rPh sb="24" eb="26">
      <t>トチ</t>
    </rPh>
    <rPh sb="26" eb="28">
      <t>リヨウ</t>
    </rPh>
    <rPh sb="29" eb="31">
      <t>トチ</t>
    </rPh>
    <rPh sb="31" eb="33">
      <t>リヨウ</t>
    </rPh>
    <rPh sb="33" eb="35">
      <t>ヘンカ</t>
    </rPh>
    <rPh sb="35" eb="36">
      <t>オヨ</t>
    </rPh>
    <rPh sb="37" eb="39">
      <t>リンギョウ</t>
    </rPh>
    <rPh sb="40" eb="42">
      <t>ブンヤ</t>
    </rPh>
    <rPh sb="43" eb="45">
      <t>ハイシュツ</t>
    </rPh>
    <rPh sb="46" eb="48">
      <t>キュウシュウ</t>
    </rPh>
    <rPh sb="48" eb="49">
      <t>リョウ</t>
    </rPh>
    <rPh sb="50" eb="51">
      <t>フク</t>
    </rPh>
    <phoneticPr fontId="9"/>
  </si>
  <si>
    <t>液晶製造</t>
    <rPh sb="0" eb="2">
      <t>エキショウ</t>
    </rPh>
    <rPh sb="2" eb="4">
      <t>セイゾウ</t>
    </rPh>
    <phoneticPr fontId="9"/>
  </si>
  <si>
    <t>粒子加速器等</t>
    <rPh sb="0" eb="2">
      <t>リュウシ</t>
    </rPh>
    <rPh sb="2" eb="5">
      <t>カソクキ</t>
    </rPh>
    <rPh sb="5" eb="6">
      <t>トウ</t>
    </rPh>
    <phoneticPr fontId="9"/>
  </si>
  <si>
    <t>セメント</t>
    <phoneticPr fontId="9"/>
  </si>
  <si>
    <r>
      <t xml:space="preserve">1A1. </t>
    </r>
    <r>
      <rPr>
        <sz val="11"/>
        <rFont val="ＭＳ Ｐ明朝"/>
        <family val="1"/>
        <charset val="128"/>
      </rPr>
      <t>エネルギー転換</t>
    </r>
    <rPh sb="10" eb="12">
      <t>テンカン</t>
    </rPh>
    <phoneticPr fontId="9"/>
  </si>
  <si>
    <r>
      <t xml:space="preserve">1A4. </t>
    </r>
    <r>
      <rPr>
        <sz val="11"/>
        <rFont val="ＭＳ 明朝"/>
        <family val="1"/>
        <charset val="128"/>
      </rPr>
      <t>家庭・業務・農林水産業</t>
    </r>
    <rPh sb="5" eb="7">
      <t>カテイ</t>
    </rPh>
    <rPh sb="8" eb="10">
      <t>ギョウム</t>
    </rPh>
    <rPh sb="11" eb="13">
      <t>ノウリン</t>
    </rPh>
    <rPh sb="13" eb="16">
      <t>スイサンギョウ</t>
    </rPh>
    <phoneticPr fontId="9"/>
  </si>
  <si>
    <r>
      <t>2B.</t>
    </r>
    <r>
      <rPr>
        <sz val="11"/>
        <rFont val="ＭＳ Ｐ明朝"/>
        <family val="1"/>
        <charset val="128"/>
      </rPr>
      <t>化学工業製品</t>
    </r>
    <phoneticPr fontId="9"/>
  </si>
  <si>
    <r>
      <t>2G.</t>
    </r>
    <r>
      <rPr>
        <sz val="11"/>
        <rFont val="ＭＳ Ｐ明朝"/>
        <family val="1"/>
        <charset val="128"/>
      </rPr>
      <t>その他の製品</t>
    </r>
    <rPh sb="5" eb="6">
      <t>タ</t>
    </rPh>
    <rPh sb="7" eb="9">
      <t>セイヒン</t>
    </rPh>
    <phoneticPr fontId="9"/>
  </si>
  <si>
    <t>排水処理</t>
    <rPh sb="0" eb="2">
      <t>ハイスイ</t>
    </rPh>
    <rPh sb="2" eb="4">
      <t>ショリ</t>
    </rPh>
    <phoneticPr fontId="9"/>
  </si>
  <si>
    <t>固形廃棄物の生物処理</t>
  </si>
  <si>
    <r>
      <rPr>
        <b/>
        <sz val="16"/>
        <rFont val="ＭＳ Ｐゴシック"/>
        <family val="3"/>
        <charset val="128"/>
      </rPr>
      <t>日本の温室効果ガス排出量データ（</t>
    </r>
    <r>
      <rPr>
        <b/>
        <sz val="16"/>
        <rFont val="Times New Roman"/>
        <family val="1"/>
      </rPr>
      <t>1990</t>
    </r>
    <r>
      <rPr>
        <b/>
        <sz val="16"/>
        <rFont val="ＭＳ Ｐゴシック"/>
        <family val="3"/>
        <charset val="128"/>
      </rPr>
      <t>～</t>
    </r>
    <r>
      <rPr>
        <b/>
        <sz val="16"/>
        <rFont val="Times New Roman"/>
        <family val="1"/>
      </rPr>
      <t>2013</t>
    </r>
    <r>
      <rPr>
        <b/>
        <sz val="16"/>
        <rFont val="ＭＳ Ｐゴシック"/>
        <family val="3"/>
        <charset val="128"/>
      </rPr>
      <t>年度確報値）</t>
    </r>
    <rPh sb="0" eb="2">
      <t>ニホン</t>
    </rPh>
    <rPh sb="3" eb="5">
      <t>オンシツ</t>
    </rPh>
    <rPh sb="5" eb="7">
      <t>コウカ</t>
    </rPh>
    <rPh sb="9" eb="11">
      <t>ハイシュツ</t>
    </rPh>
    <rPh sb="11" eb="12">
      <t>リョウ</t>
    </rPh>
    <rPh sb="25" eb="27">
      <t>ネンド</t>
    </rPh>
    <rPh sb="27" eb="29">
      <t>カクホウ</t>
    </rPh>
    <rPh sb="29" eb="30">
      <t>チ</t>
    </rPh>
    <phoneticPr fontId="9"/>
  </si>
  <si>
    <t>燃料の燃焼・漏出</t>
    <rPh sb="0" eb="2">
      <t>ネンリョウ</t>
    </rPh>
    <rPh sb="3" eb="5">
      <t>ネンショウ</t>
    </rPh>
    <rPh sb="6" eb="8">
      <t>ロウシュツ</t>
    </rPh>
    <phoneticPr fontId="11"/>
  </si>
  <si>
    <r>
      <t>NF</t>
    </r>
    <r>
      <rPr>
        <vertAlign val="subscript"/>
        <sz val="11"/>
        <rFont val="Century"/>
        <family val="1"/>
      </rPr>
      <t xml:space="preserve">3 </t>
    </r>
    <r>
      <rPr>
        <sz val="11"/>
        <rFont val="ＭＳ Ｐ明朝"/>
        <family val="1"/>
        <charset val="128"/>
      </rPr>
      <t>製造時の漏出</t>
    </r>
    <rPh sb="4" eb="6">
      <t>セイゾウ</t>
    </rPh>
    <rPh sb="6" eb="7">
      <t>ジ</t>
    </rPh>
    <rPh sb="8" eb="10">
      <t>ロウシュツ</t>
    </rPh>
    <phoneticPr fontId="9"/>
  </si>
  <si>
    <r>
      <t>2013</t>
    </r>
    <r>
      <rPr>
        <sz val="11"/>
        <rFont val="ＭＳ Ｐ明朝"/>
        <family val="1"/>
        <charset val="128"/>
      </rPr>
      <t>年度</t>
    </r>
    <r>
      <rPr>
        <vertAlign val="superscript"/>
        <sz val="11"/>
        <rFont val="Times New Roman"/>
        <family val="1"/>
      </rPr>
      <t xml:space="preserve"> </t>
    </r>
    <r>
      <rPr>
        <vertAlign val="superscript"/>
        <sz val="11"/>
        <rFont val="ＭＳ Ｐゴシック"/>
        <family val="3"/>
        <charset val="128"/>
      </rPr>
      <t>※</t>
    </r>
    <r>
      <rPr>
        <vertAlign val="superscript"/>
        <sz val="11"/>
        <rFont val="Times New Roman"/>
        <family val="1"/>
      </rPr>
      <t>2, 3</t>
    </r>
    <rPh sb="4" eb="6">
      <t>ネンド</t>
    </rPh>
    <phoneticPr fontId="9"/>
  </si>
  <si>
    <t>京都議定書に基づく吸収源活動の排出・吸収量</t>
    <rPh sb="0" eb="2">
      <t>キョウト</t>
    </rPh>
    <rPh sb="2" eb="5">
      <t>ギテイショ</t>
    </rPh>
    <rPh sb="6" eb="7">
      <t>モト</t>
    </rPh>
    <rPh sb="9" eb="12">
      <t>キュウシュウゲン</t>
    </rPh>
    <rPh sb="12" eb="14">
      <t>カツドウ</t>
    </rPh>
    <rPh sb="15" eb="17">
      <t>ハイシュツ</t>
    </rPh>
    <rPh sb="18" eb="20">
      <t>キュウシュウ</t>
    </rPh>
    <rPh sb="20" eb="21">
      <t>リョウ</t>
    </rPh>
    <phoneticPr fontId="9"/>
  </si>
  <si>
    <t>京都議定書に基づく吸収源活動の排出・吸収量</t>
    <phoneticPr fontId="9"/>
  </si>
  <si>
    <t>18.KP-LULUCF</t>
    <phoneticPr fontId="9"/>
  </si>
  <si>
    <r>
      <rPr>
        <sz val="11"/>
        <rFont val="ＭＳ Ｐ明朝"/>
        <family val="1"/>
        <charset val="128"/>
      </rPr>
      <t>※</t>
    </r>
    <r>
      <rPr>
        <sz val="11"/>
        <rFont val="Times New Roman"/>
        <family val="1"/>
      </rPr>
      <t>1</t>
    </r>
    <r>
      <rPr>
        <sz val="11"/>
        <rFont val="ＭＳ Ｐ明朝"/>
        <family val="1"/>
        <charset val="128"/>
      </rPr>
      <t>：プラスは排出を表し、マイナスは吸収を表す。</t>
    </r>
    <rPh sb="7" eb="9">
      <t>ハイシュツ</t>
    </rPh>
    <rPh sb="10" eb="11">
      <t>アラワ</t>
    </rPh>
    <rPh sb="18" eb="20">
      <t>キュウシュウ</t>
    </rPh>
    <rPh sb="21" eb="22">
      <t>アラワ</t>
    </rPh>
    <phoneticPr fontId="9"/>
  </si>
  <si>
    <r>
      <rPr>
        <sz val="11"/>
        <rFont val="ＭＳ Ｐ明朝"/>
        <family val="1"/>
        <charset val="128"/>
      </rPr>
      <t>※</t>
    </r>
    <r>
      <rPr>
        <sz val="11"/>
        <rFont val="Times New Roman"/>
        <family val="1"/>
      </rPr>
      <t>2</t>
    </r>
    <r>
      <rPr>
        <sz val="11"/>
        <rFont val="ＭＳ Ｐ明朝"/>
        <family val="1"/>
        <charset val="128"/>
      </rPr>
      <t>：電気熱配分前の排出量（直接排出量）をベースに国内公表版から部門が再編されている。</t>
    </r>
    <rPh sb="3" eb="5">
      <t>デンキ</t>
    </rPh>
    <rPh sb="5" eb="6">
      <t>ネツ</t>
    </rPh>
    <rPh sb="6" eb="8">
      <t>ハイブン</t>
    </rPh>
    <rPh sb="8" eb="9">
      <t>マエ</t>
    </rPh>
    <rPh sb="10" eb="12">
      <t>ハイシュツ</t>
    </rPh>
    <rPh sb="12" eb="13">
      <t>リョウ</t>
    </rPh>
    <rPh sb="25" eb="27">
      <t>コクナイ</t>
    </rPh>
    <rPh sb="27" eb="29">
      <t>コウヒョウ</t>
    </rPh>
    <rPh sb="29" eb="30">
      <t>バン</t>
    </rPh>
    <rPh sb="32" eb="34">
      <t>ブモン</t>
    </rPh>
    <rPh sb="35" eb="37">
      <t>サイヘン</t>
    </rPh>
    <phoneticPr fontId="9"/>
  </si>
  <si>
    <r>
      <rPr>
        <sz val="11"/>
        <rFont val="ＭＳ Ｐ明朝"/>
        <family val="1"/>
        <charset val="128"/>
      </rPr>
      <t>※</t>
    </r>
    <r>
      <rPr>
        <sz val="11"/>
        <rFont val="Times New Roman"/>
        <family val="1"/>
      </rPr>
      <t>3</t>
    </r>
    <r>
      <rPr>
        <sz val="11"/>
        <rFont val="ＭＳ Ｐ明朝"/>
        <family val="1"/>
        <charset val="128"/>
      </rPr>
      <t>：「廃棄物のエネルギー利用」は「</t>
    </r>
    <r>
      <rPr>
        <sz val="11"/>
        <rFont val="Times New Roman"/>
        <family val="1"/>
      </rPr>
      <t>5.</t>
    </r>
    <r>
      <rPr>
        <sz val="11"/>
        <rFont val="ＭＳ Ｐ明朝"/>
        <family val="1"/>
        <charset val="128"/>
      </rPr>
      <t>廃棄物」ではなく、「</t>
    </r>
    <r>
      <rPr>
        <sz val="11"/>
        <rFont val="Times New Roman"/>
        <family val="1"/>
      </rPr>
      <t>1.A.</t>
    </r>
    <r>
      <rPr>
        <sz val="11"/>
        <rFont val="ＭＳ Ｐ明朝"/>
        <family val="1"/>
        <charset val="128"/>
      </rPr>
      <t>燃料の燃焼」の各部門（</t>
    </r>
    <r>
      <rPr>
        <sz val="11"/>
        <rFont val="Times New Roman"/>
        <family val="1"/>
      </rPr>
      <t>1A1</t>
    </r>
    <r>
      <rPr>
        <sz val="11"/>
        <rFont val="ＭＳ Ｐ明朝"/>
        <family val="1"/>
        <charset val="128"/>
      </rPr>
      <t>及び</t>
    </r>
    <r>
      <rPr>
        <sz val="11"/>
        <rFont val="Times New Roman"/>
        <family val="1"/>
      </rPr>
      <t>1A2</t>
    </r>
    <r>
      <rPr>
        <sz val="11"/>
        <rFont val="ＭＳ Ｐ明朝"/>
        <family val="1"/>
        <charset val="128"/>
      </rPr>
      <t>の各部門）に振り分けられている（備考欄参照）。</t>
    </r>
    <rPh sb="20" eb="23">
      <t>ハイキブツ</t>
    </rPh>
    <rPh sb="34" eb="36">
      <t>ネンリョウ</t>
    </rPh>
    <rPh sb="37" eb="39">
      <t>ネンショウ</t>
    </rPh>
    <rPh sb="42" eb="44">
      <t>ブモン</t>
    </rPh>
    <rPh sb="48" eb="49">
      <t>オヨ</t>
    </rPh>
    <rPh sb="69" eb="71">
      <t>ビコウ</t>
    </rPh>
    <rPh sb="71" eb="72">
      <t>ラン</t>
    </rPh>
    <rPh sb="72" eb="74">
      <t>サンショウ</t>
    </rPh>
    <phoneticPr fontId="9"/>
  </si>
  <si>
    <r>
      <rPr>
        <sz val="11"/>
        <rFont val="ＭＳ Ｐ明朝"/>
        <family val="1"/>
        <charset val="128"/>
      </rPr>
      <t>※</t>
    </r>
    <r>
      <rPr>
        <sz val="11"/>
        <rFont val="Times New Roman"/>
        <family val="1"/>
      </rPr>
      <t>4</t>
    </r>
    <r>
      <rPr>
        <sz val="11"/>
        <rFont val="ＭＳ Ｐ明朝"/>
        <family val="1"/>
        <charset val="128"/>
      </rPr>
      <t>：合計（</t>
    </r>
    <r>
      <rPr>
        <sz val="11"/>
        <rFont val="Times New Roman"/>
        <family val="1"/>
      </rPr>
      <t>LULUCF</t>
    </r>
    <r>
      <rPr>
        <sz val="11"/>
        <rFont val="ＭＳ Ｐ明朝"/>
        <family val="1"/>
        <charset val="128"/>
      </rPr>
      <t>を含まない）は国内公表の</t>
    </r>
    <r>
      <rPr>
        <sz val="11"/>
        <rFont val="Times New Roman"/>
        <family val="1"/>
      </rPr>
      <t>CO2</t>
    </r>
    <r>
      <rPr>
        <sz val="11"/>
        <rFont val="ＭＳ Ｐ明朝"/>
        <family val="1"/>
        <charset val="128"/>
      </rPr>
      <t>総排出量と等しい。</t>
    </r>
    <rPh sb="3" eb="5">
      <t>ゴウケイ</t>
    </rPh>
    <rPh sb="13" eb="14">
      <t>フク</t>
    </rPh>
    <rPh sb="19" eb="21">
      <t>コクナイ</t>
    </rPh>
    <rPh sb="21" eb="23">
      <t>コウヒョウ</t>
    </rPh>
    <rPh sb="27" eb="28">
      <t>ソウ</t>
    </rPh>
    <rPh sb="28" eb="30">
      <t>ハイシュツ</t>
    </rPh>
    <rPh sb="30" eb="31">
      <t>リョウ</t>
    </rPh>
    <rPh sb="32" eb="33">
      <t>ヒト</t>
    </rPh>
    <phoneticPr fontId="9"/>
  </si>
  <si>
    <r>
      <rPr>
        <sz val="11"/>
        <rFont val="ＭＳ Ｐ明朝"/>
        <family val="1"/>
        <charset val="128"/>
      </rPr>
      <t>※</t>
    </r>
    <r>
      <rPr>
        <sz val="11"/>
        <rFont val="Times New Roman"/>
        <family val="1"/>
      </rPr>
      <t>5</t>
    </r>
    <r>
      <rPr>
        <sz val="11"/>
        <rFont val="ＭＳ Ｐ明朝"/>
        <family val="1"/>
        <charset val="128"/>
      </rPr>
      <t>：</t>
    </r>
    <r>
      <rPr>
        <sz val="11"/>
        <rFont val="Times New Roman"/>
        <family val="1"/>
      </rPr>
      <t>LULUCF</t>
    </r>
    <r>
      <rPr>
        <sz val="11"/>
        <rFont val="ＭＳ Ｐ明朝"/>
        <family val="1"/>
        <charset val="128"/>
      </rPr>
      <t>の値は気候変動枠組条約上の数値であり、京都議定書に基づく吸収源活動の排出・吸収量（シート</t>
    </r>
    <r>
      <rPr>
        <sz val="11"/>
        <rFont val="Times New Roman"/>
        <family val="1"/>
      </rPr>
      <t>18.KP-LULUCF</t>
    </r>
    <r>
      <rPr>
        <sz val="11"/>
        <rFont val="ＭＳ Ｐ明朝"/>
        <family val="1"/>
        <charset val="128"/>
      </rPr>
      <t>）の数値とは異なる。</t>
    </r>
    <rPh sb="10" eb="11">
      <t>アタイ</t>
    </rPh>
    <rPh sb="12" eb="14">
      <t>キコウ</t>
    </rPh>
    <rPh sb="14" eb="16">
      <t>ヘンドウ</t>
    </rPh>
    <rPh sb="16" eb="18">
      <t>ワクグミ</t>
    </rPh>
    <rPh sb="18" eb="20">
      <t>ジョウヤク</t>
    </rPh>
    <rPh sb="20" eb="21">
      <t>ジョウ</t>
    </rPh>
    <rPh sb="22" eb="24">
      <t>スウチ</t>
    </rPh>
    <rPh sb="28" eb="33">
      <t>ｋｐ＠</t>
    </rPh>
    <rPh sb="34" eb="35">
      <t>モト</t>
    </rPh>
    <rPh sb="37" eb="40">
      <t>キュウシュウゲン</t>
    </rPh>
    <rPh sb="40" eb="42">
      <t>カツドウ</t>
    </rPh>
    <rPh sb="43" eb="45">
      <t>ハイシュツ</t>
    </rPh>
    <rPh sb="46" eb="48">
      <t>キュウシュウ</t>
    </rPh>
    <rPh sb="48" eb="49">
      <t>リョウ</t>
    </rPh>
    <rPh sb="67" eb="69">
      <t>スウチ</t>
    </rPh>
    <rPh sb="71" eb="72">
      <t>コト</t>
    </rPh>
    <phoneticPr fontId="9"/>
  </si>
  <si>
    <t>【参考】20.CRF-CO2</t>
    <phoneticPr fontId="9"/>
  </si>
  <si>
    <t>【参考】19.CO2-bunker</t>
    <rPh sb="1" eb="3">
      <t>サンコウ</t>
    </rPh>
    <phoneticPr fontId="9"/>
  </si>
  <si>
    <t>電気熱配分誤差</t>
    <rPh sb="0" eb="2">
      <t>デンキ</t>
    </rPh>
    <rPh sb="2" eb="3">
      <t>ネツ</t>
    </rPh>
    <rPh sb="3" eb="5">
      <t>ハイブン</t>
    </rPh>
    <phoneticPr fontId="9"/>
  </si>
  <si>
    <t>■シェア</t>
    <phoneticPr fontId="8"/>
  </si>
  <si>
    <t>温室効果ガス排出量</t>
  </si>
  <si>
    <r>
      <t>一人あたりCO</t>
    </r>
    <r>
      <rPr>
        <b/>
        <vertAlign val="subscript"/>
        <sz val="16"/>
        <rFont val="ＭＳ Ｐゴシック"/>
        <family val="3"/>
        <charset val="128"/>
      </rPr>
      <t>2</t>
    </r>
    <r>
      <rPr>
        <b/>
        <sz val="16"/>
        <rFont val="ＭＳ Ｐゴシック"/>
        <family val="3"/>
        <charset val="128"/>
      </rPr>
      <t>排出量</t>
    </r>
    <phoneticPr fontId="9"/>
  </si>
  <si>
    <r>
      <t>エネルギー起源CO</t>
    </r>
    <r>
      <rPr>
        <b/>
        <vertAlign val="subscript"/>
        <sz val="16"/>
        <rFont val="ＭＳ Ｐゴシック"/>
        <family val="3"/>
        <charset val="128"/>
      </rPr>
      <t>2</t>
    </r>
    <r>
      <rPr>
        <b/>
        <sz val="16"/>
        <rFont val="ＭＳ Ｐゴシック"/>
        <family val="3"/>
        <charset val="128"/>
      </rPr>
      <t>排出量（燃料種別等）</t>
    </r>
    <rPh sb="5" eb="7">
      <t>キゲン</t>
    </rPh>
    <rPh sb="18" eb="19">
      <t>トウ</t>
    </rPh>
    <phoneticPr fontId="9"/>
  </si>
  <si>
    <r>
      <t>F-gas</t>
    </r>
    <r>
      <rPr>
        <sz val="11"/>
        <rFont val="ＭＳ Ｐゴシック"/>
        <family val="3"/>
        <charset val="128"/>
      </rPr>
      <t>（</t>
    </r>
    <r>
      <rPr>
        <sz val="11"/>
        <rFont val="Times New Roman"/>
        <family val="1"/>
      </rPr>
      <t>HFCs, PFCs, SF</t>
    </r>
    <r>
      <rPr>
        <vertAlign val="subscript"/>
        <sz val="11"/>
        <rFont val="Times New Roman"/>
        <family val="1"/>
      </rPr>
      <t>6</t>
    </r>
    <r>
      <rPr>
        <sz val="11"/>
        <rFont val="ＭＳ Ｐゴシック"/>
        <family val="3"/>
        <charset val="128"/>
      </rPr>
      <t>、</t>
    </r>
    <r>
      <rPr>
        <sz val="11"/>
        <rFont val="Times New Roman"/>
        <family val="1"/>
      </rPr>
      <t>NF</t>
    </r>
    <r>
      <rPr>
        <vertAlign val="subscript"/>
        <sz val="11"/>
        <rFont val="Times New Roman"/>
        <family val="1"/>
      </rPr>
      <t>3</t>
    </r>
    <r>
      <rPr>
        <sz val="11"/>
        <rFont val="ＭＳ Ｐゴシック"/>
        <family val="3"/>
        <charset val="128"/>
      </rPr>
      <t>）排出量</t>
    </r>
    <rPh sb="26" eb="29">
      <t>ハイシュツリョウ</t>
    </rPh>
    <phoneticPr fontId="9"/>
  </si>
  <si>
    <r>
      <t>F-gas（HFCs, PFCs, SF</t>
    </r>
    <r>
      <rPr>
        <b/>
        <vertAlign val="subscript"/>
        <sz val="16"/>
        <rFont val="ＭＳ Ｐゴシック"/>
        <family val="3"/>
        <charset val="128"/>
      </rPr>
      <t>6</t>
    </r>
    <r>
      <rPr>
        <b/>
        <sz val="16"/>
        <rFont val="ＭＳ Ｐゴシック"/>
        <family val="3"/>
        <charset val="128"/>
      </rPr>
      <t>、NF</t>
    </r>
    <r>
      <rPr>
        <b/>
        <vertAlign val="subscript"/>
        <sz val="16"/>
        <rFont val="ＭＳ Ｐゴシック"/>
        <family val="3"/>
        <charset val="128"/>
      </rPr>
      <t>3</t>
    </r>
    <r>
      <rPr>
        <b/>
        <sz val="16"/>
        <rFont val="ＭＳ Ｐゴシック"/>
        <family val="3"/>
        <charset val="128"/>
      </rPr>
      <t>)排出量</t>
    </r>
    <phoneticPr fontId="9"/>
  </si>
  <si>
    <t>CH4</t>
    <phoneticPr fontId="8"/>
  </si>
  <si>
    <t>N2O</t>
    <phoneticPr fontId="8"/>
  </si>
  <si>
    <t>HFCs</t>
    <phoneticPr fontId="8"/>
  </si>
  <si>
    <t>PFCs</t>
    <phoneticPr fontId="8"/>
  </si>
  <si>
    <t>SF6</t>
    <phoneticPr fontId="8"/>
  </si>
  <si>
    <t>NF3</t>
    <phoneticPr fontId="8"/>
  </si>
  <si>
    <t>グラフ用</t>
    <rPh sb="3" eb="4">
      <t>ヨウ</t>
    </rPh>
    <phoneticPr fontId="8"/>
  </si>
  <si>
    <r>
      <t>CO</t>
    </r>
    <r>
      <rPr>
        <vertAlign val="subscript"/>
        <sz val="11"/>
        <color theme="0" tint="-0.499984740745262"/>
        <rFont val="Century"/>
        <family val="1"/>
      </rPr>
      <t>2</t>
    </r>
    <phoneticPr fontId="8"/>
  </si>
  <si>
    <r>
      <rPr>
        <sz val="11"/>
        <rFont val="ＭＳ Ｐ明朝"/>
        <family val="1"/>
        <charset val="128"/>
      </rPr>
      <t>吸収源活動</t>
    </r>
    <r>
      <rPr>
        <vertAlign val="superscript"/>
        <sz val="11"/>
        <rFont val="ＭＳ Ｐ明朝"/>
        <family val="1"/>
        <charset val="128"/>
      </rPr>
      <t>※</t>
    </r>
    <r>
      <rPr>
        <vertAlign val="superscript"/>
        <sz val="11"/>
        <rFont val="Times New Roman"/>
        <family val="1"/>
      </rPr>
      <t>1</t>
    </r>
    <r>
      <rPr>
        <sz val="11"/>
        <rFont val="ＭＳ Ｐ明朝"/>
        <family val="1"/>
        <charset val="128"/>
      </rPr>
      <t>（定義については参考のとおり）</t>
    </r>
    <phoneticPr fontId="9"/>
  </si>
  <si>
    <r>
      <rPr>
        <sz val="11"/>
        <color theme="0"/>
        <rFont val="ＭＳ Ｐ明朝"/>
        <family val="1"/>
        <charset val="128"/>
      </rPr>
      <t>森林吸収源対策</t>
    </r>
    <rPh sb="0" eb="7">
      <t>シンリンキュウシュウゲンタイサク</t>
    </rPh>
    <phoneticPr fontId="9"/>
  </si>
  <si>
    <r>
      <rPr>
        <sz val="11"/>
        <rFont val="ＭＳ Ｐゴシック"/>
        <family val="3"/>
        <charset val="128"/>
      </rPr>
      <t>新規植林・再植林活動</t>
    </r>
    <r>
      <rPr>
        <vertAlign val="superscript"/>
        <sz val="11"/>
        <rFont val="ＭＳ Ｐゴシック"/>
        <family val="3"/>
        <charset val="128"/>
      </rPr>
      <t/>
    </r>
    <phoneticPr fontId="9"/>
  </si>
  <si>
    <r>
      <rPr>
        <sz val="11"/>
        <rFont val="ＭＳ Ｐゴシック"/>
        <family val="3"/>
        <charset val="128"/>
      </rPr>
      <t>森林減少活動</t>
    </r>
    <r>
      <rPr>
        <vertAlign val="superscript"/>
        <sz val="11"/>
        <rFont val="ＭＳ Ｐゴシック"/>
        <family val="3"/>
        <charset val="128"/>
      </rPr>
      <t/>
    </r>
    <phoneticPr fontId="9"/>
  </si>
  <si>
    <r>
      <rPr>
        <sz val="11"/>
        <rFont val="ＭＳ Ｐゴシック"/>
        <family val="3"/>
        <charset val="128"/>
      </rPr>
      <t>森林経営活動</t>
    </r>
    <r>
      <rPr>
        <vertAlign val="superscript"/>
        <sz val="11"/>
        <rFont val="ＭＳ Ｐゴシック"/>
        <family val="3"/>
        <charset val="128"/>
      </rPr>
      <t>※</t>
    </r>
    <r>
      <rPr>
        <vertAlign val="superscript"/>
        <sz val="11"/>
        <rFont val="Times New Roman"/>
        <family val="1"/>
      </rPr>
      <t>4,5</t>
    </r>
    <phoneticPr fontId="9"/>
  </si>
  <si>
    <r>
      <t xml:space="preserve">  </t>
    </r>
    <r>
      <rPr>
        <sz val="11"/>
        <rFont val="ＭＳ Ｐゴシック"/>
        <family val="3"/>
        <charset val="128"/>
      </rPr>
      <t>うち、純吸収量</t>
    </r>
    <phoneticPr fontId="9"/>
  </si>
  <si>
    <r>
      <rPr>
        <sz val="11"/>
        <rFont val="ＭＳ Ｐゴシック"/>
        <family val="3"/>
        <charset val="128"/>
      </rPr>
      <t>　　森林経営参照レベル</t>
    </r>
    <r>
      <rPr>
        <sz val="11"/>
        <rFont val="Times New Roman"/>
        <family val="1"/>
      </rPr>
      <t xml:space="preserve"> (FMRL)</t>
    </r>
    <rPh sb="2" eb="4">
      <t>シンリン</t>
    </rPh>
    <rPh sb="4" eb="6">
      <t>ケイエイ</t>
    </rPh>
    <rPh sb="6" eb="8">
      <t>サンショウ</t>
    </rPh>
    <phoneticPr fontId="9"/>
  </si>
  <si>
    <r>
      <rPr>
        <sz val="11"/>
        <rFont val="ＭＳ Ｐゴシック"/>
        <family val="3"/>
        <charset val="128"/>
      </rPr>
      <t>　　</t>
    </r>
    <r>
      <rPr>
        <sz val="11"/>
        <rFont val="Times New Roman"/>
        <family val="1"/>
      </rPr>
      <t>FMRL</t>
    </r>
    <r>
      <rPr>
        <sz val="11"/>
        <rFont val="ＭＳ Ｐゴシック"/>
        <family val="3"/>
        <charset val="128"/>
      </rPr>
      <t>への技術的調整</t>
    </r>
    <phoneticPr fontId="9"/>
  </si>
  <si>
    <r>
      <rPr>
        <sz val="11"/>
        <rFont val="ＭＳ Ｐゴシック"/>
        <family val="3"/>
        <charset val="128"/>
      </rPr>
      <t>京都議定書に基づく森林吸収源対策による吸収量①</t>
    </r>
    <phoneticPr fontId="9"/>
  </si>
  <si>
    <r>
      <rPr>
        <sz val="11"/>
        <color theme="0"/>
        <rFont val="ＭＳ Ｐ明朝"/>
        <family val="1"/>
        <charset val="128"/>
      </rPr>
      <t>農地管理・牧草地管理・都市緑化</t>
    </r>
    <r>
      <rPr>
        <vertAlign val="superscript"/>
        <sz val="11"/>
        <color theme="0"/>
        <rFont val="ＭＳ Ｐ明朝"/>
        <family val="1"/>
        <charset val="128"/>
      </rPr>
      <t>※</t>
    </r>
    <r>
      <rPr>
        <vertAlign val="superscript"/>
        <sz val="11"/>
        <color theme="0"/>
        <rFont val="Times New Roman"/>
        <family val="1"/>
      </rPr>
      <t>6</t>
    </r>
    <rPh sb="0" eb="2">
      <t>ノウチ</t>
    </rPh>
    <rPh sb="2" eb="4">
      <t>カンリ</t>
    </rPh>
    <rPh sb="5" eb="8">
      <t>ボクソウチ</t>
    </rPh>
    <rPh sb="8" eb="10">
      <t>カンリ</t>
    </rPh>
    <rPh sb="11" eb="13">
      <t>トシ</t>
    </rPh>
    <rPh sb="13" eb="15">
      <t>リョクカ</t>
    </rPh>
    <phoneticPr fontId="9"/>
  </si>
  <si>
    <r>
      <rPr>
        <sz val="11"/>
        <rFont val="ＭＳ Ｐゴシック"/>
        <family val="3"/>
        <charset val="128"/>
      </rPr>
      <t>農地管理活動</t>
    </r>
    <rPh sb="0" eb="2">
      <t>ノウチ</t>
    </rPh>
    <rPh sb="2" eb="4">
      <t>カンリ</t>
    </rPh>
    <phoneticPr fontId="9"/>
  </si>
  <si>
    <r>
      <rPr>
        <sz val="11"/>
        <rFont val="ＭＳ Ｐゴシック"/>
        <family val="3"/>
        <charset val="128"/>
      </rPr>
      <t>牧草地管理活動</t>
    </r>
    <rPh sb="0" eb="3">
      <t>ボクソウチ</t>
    </rPh>
    <rPh sb="3" eb="5">
      <t>カンリ</t>
    </rPh>
    <phoneticPr fontId="9"/>
  </si>
  <si>
    <r>
      <rPr>
        <sz val="11"/>
        <rFont val="ＭＳ Ｐゴシック"/>
        <family val="3"/>
        <charset val="128"/>
      </rPr>
      <t>植生回復活動</t>
    </r>
    <phoneticPr fontId="9"/>
  </si>
  <si>
    <r>
      <rPr>
        <sz val="11"/>
        <rFont val="ＭＳ Ｐゴシック"/>
        <family val="3"/>
        <charset val="128"/>
      </rPr>
      <t>京都議定書に基づく農地管理・牧草地管理・都市緑化の吸収量②</t>
    </r>
    <r>
      <rPr>
        <vertAlign val="superscript"/>
        <sz val="11"/>
        <rFont val="ＭＳ Ｐ明朝"/>
        <family val="1"/>
        <charset val="128"/>
      </rPr>
      <t/>
    </r>
    <rPh sb="9" eb="11">
      <t>ノウチ</t>
    </rPh>
    <rPh sb="11" eb="13">
      <t>カンリ</t>
    </rPh>
    <rPh sb="14" eb="17">
      <t>ボクソウチ</t>
    </rPh>
    <rPh sb="17" eb="19">
      <t>カンリ</t>
    </rPh>
    <rPh sb="20" eb="22">
      <t>トシ</t>
    </rPh>
    <rPh sb="22" eb="24">
      <t>リョクカ</t>
    </rPh>
    <rPh sb="25" eb="27">
      <t>キュウシュウ</t>
    </rPh>
    <rPh sb="27" eb="28">
      <t>リョウ</t>
    </rPh>
    <phoneticPr fontId="9"/>
  </si>
  <si>
    <r>
      <rPr>
        <sz val="11"/>
        <rFont val="ＭＳ Ｐゴシック"/>
        <family val="3"/>
        <charset val="128"/>
      </rPr>
      <t>合計（①</t>
    </r>
    <r>
      <rPr>
        <sz val="11"/>
        <rFont val="Times New Roman"/>
        <family val="1"/>
      </rPr>
      <t>+</t>
    </r>
    <r>
      <rPr>
        <sz val="11"/>
        <rFont val="ＭＳ Ｐゴシック"/>
        <family val="3"/>
        <charset val="128"/>
      </rPr>
      <t>②）</t>
    </r>
    <rPh sb="0" eb="2">
      <t>ゴウケイ</t>
    </rPh>
    <phoneticPr fontId="9"/>
  </si>
  <si>
    <r>
      <rPr>
        <sz val="11"/>
        <rFont val="ＭＳ Ｐゴシック"/>
        <family val="3"/>
        <charset val="128"/>
      </rPr>
      <t>（単位：百万トン</t>
    </r>
    <r>
      <rPr>
        <sz val="11"/>
        <rFont val="Times New Roman"/>
        <family val="1"/>
      </rPr>
      <t>CO</t>
    </r>
    <r>
      <rPr>
        <vertAlign val="subscript"/>
        <sz val="11"/>
        <rFont val="Times New Roman"/>
        <family val="1"/>
      </rPr>
      <t>2</t>
    </r>
    <r>
      <rPr>
        <sz val="11"/>
        <rFont val="ＭＳ Ｐゴシック"/>
        <family val="3"/>
        <charset val="128"/>
      </rPr>
      <t>換算）</t>
    </r>
    <rPh sb="1" eb="3">
      <t>タンイ</t>
    </rPh>
    <rPh sb="4" eb="6">
      <t>ヒャクマン</t>
    </rPh>
    <rPh sb="11" eb="13">
      <t>カンサン</t>
    </rPh>
    <phoneticPr fontId="9"/>
  </si>
  <si>
    <r>
      <rPr>
        <sz val="11"/>
        <rFont val="ＭＳ Ｐ明朝"/>
        <family val="1"/>
        <charset val="128"/>
      </rPr>
      <t>※</t>
    </r>
    <r>
      <rPr>
        <sz val="11"/>
        <rFont val="Times New Roman"/>
        <family val="1"/>
      </rPr>
      <t>1</t>
    </r>
  </si>
  <si>
    <r>
      <rPr>
        <sz val="11"/>
        <rFont val="ＭＳ Ｐ明朝"/>
        <family val="1"/>
        <charset val="128"/>
      </rPr>
      <t>※</t>
    </r>
    <r>
      <rPr>
        <sz val="11"/>
        <rFont val="Times New Roman"/>
        <family val="1"/>
      </rPr>
      <t>2</t>
    </r>
  </si>
  <si>
    <r>
      <rPr>
        <sz val="11"/>
        <rFont val="ＭＳ Ｐ明朝"/>
        <family val="1"/>
        <charset val="128"/>
      </rPr>
      <t>排出をプラス（＋）、吸収をマイナス（－）として表示している。</t>
    </r>
  </si>
  <si>
    <r>
      <rPr>
        <sz val="11"/>
        <rFont val="ＭＳ Ｐ明朝"/>
        <family val="1"/>
        <charset val="128"/>
      </rPr>
      <t>※</t>
    </r>
    <r>
      <rPr>
        <sz val="11"/>
        <rFont val="Times New Roman"/>
        <family val="1"/>
      </rPr>
      <t>3</t>
    </r>
    <phoneticPr fontId="9"/>
  </si>
  <si>
    <r>
      <rPr>
        <sz val="11"/>
        <rFont val="ＭＳ Ｐ明朝"/>
        <family val="1"/>
        <charset val="128"/>
      </rPr>
      <t>各活動の排出・吸収量は炭素プール別（地上バイオマス、地下バイオマス、枯死木、リター（落葉落枝）、土壌、森林区分の</t>
    </r>
    <phoneticPr fontId="9"/>
  </si>
  <si>
    <r>
      <rPr>
        <sz val="11"/>
        <rFont val="ＭＳ Ｐ明朝"/>
        <family val="1"/>
        <charset val="128"/>
      </rPr>
      <t>伐採木材製品（</t>
    </r>
    <r>
      <rPr>
        <sz val="11"/>
        <rFont val="Times New Roman"/>
        <family val="1"/>
      </rPr>
      <t>HWP</t>
    </r>
    <r>
      <rPr>
        <sz val="11"/>
        <rFont val="ＭＳ Ｐ明朝"/>
        <family val="1"/>
        <charset val="128"/>
      </rPr>
      <t>））に算定することとされている。上表に示したのは、各炭素プールの</t>
    </r>
    <r>
      <rPr>
        <sz val="11"/>
        <rFont val="Times New Roman"/>
        <family val="1"/>
      </rPr>
      <t>CO2</t>
    </r>
    <r>
      <rPr>
        <sz val="11"/>
        <rFont val="ＭＳ Ｐ明朝"/>
        <family val="1"/>
        <charset val="128"/>
      </rPr>
      <t>排出・吸収量及び関連する</t>
    </r>
    <phoneticPr fontId="9"/>
  </si>
  <si>
    <r>
      <rPr>
        <sz val="11"/>
        <rFont val="ＭＳ Ｐ明朝"/>
        <family val="1"/>
        <charset val="128"/>
      </rPr>
      <t>非</t>
    </r>
    <r>
      <rPr>
        <sz val="11"/>
        <rFont val="Times New Roman"/>
        <family val="1"/>
      </rPr>
      <t>CO2</t>
    </r>
    <r>
      <rPr>
        <sz val="11"/>
        <rFont val="ＭＳ Ｐ明朝"/>
        <family val="1"/>
        <charset val="128"/>
      </rPr>
      <t>排出量の合計値である。</t>
    </r>
  </si>
  <si>
    <r>
      <rPr>
        <sz val="11"/>
        <rFont val="ＭＳ Ｐ明朝"/>
        <family val="1"/>
        <charset val="128"/>
      </rPr>
      <t>※</t>
    </r>
    <r>
      <rPr>
        <sz val="11"/>
        <rFont val="Times New Roman"/>
        <family val="1"/>
      </rPr>
      <t>4</t>
    </r>
    <phoneticPr fontId="9"/>
  </si>
  <si>
    <r>
      <rPr>
        <sz val="11"/>
        <rFont val="ＭＳ 明朝"/>
        <family val="1"/>
        <charset val="128"/>
      </rPr>
      <t>森林経営活動による吸収量は、第二約束期間の森林経営活動の計上のベースラインとして設定されたわが国の参照</t>
    </r>
    <phoneticPr fontId="9"/>
  </si>
  <si>
    <r>
      <rPr>
        <sz val="11"/>
        <rFont val="ＭＳ Ｐ明朝"/>
        <family val="1"/>
        <charset val="128"/>
      </rPr>
      <t>レベルや、参照レベル設定時からの方法論の変更により生じた排出・吸収を除外するための調整値が考慮されている</t>
    </r>
    <phoneticPr fontId="9"/>
  </si>
  <si>
    <r>
      <rPr>
        <sz val="11"/>
        <rFont val="ＭＳ Ｐ明朝"/>
        <family val="1"/>
        <charset val="128"/>
      </rPr>
      <t>（</t>
    </r>
    <r>
      <rPr>
        <sz val="11"/>
        <rFont val="Times New Roman"/>
        <family val="1"/>
      </rPr>
      <t>2/CMP.7</t>
    </r>
    <r>
      <rPr>
        <sz val="11"/>
        <rFont val="ＭＳ Ｐ明朝"/>
        <family val="1"/>
        <charset val="128"/>
      </rPr>
      <t>決定）。</t>
    </r>
  </si>
  <si>
    <r>
      <rPr>
        <sz val="11"/>
        <rFont val="ＭＳ Ｐ明朝"/>
        <family val="1"/>
        <charset val="128"/>
      </rPr>
      <t>※</t>
    </r>
    <r>
      <rPr>
        <sz val="11"/>
        <rFont val="Times New Roman"/>
        <family val="1"/>
      </rPr>
      <t>5</t>
    </r>
    <r>
      <rPr>
        <sz val="11"/>
        <rFont val="ＭＳ Ｐ明朝"/>
        <family val="1"/>
        <charset val="128"/>
      </rPr>
      <t>　</t>
    </r>
    <phoneticPr fontId="9"/>
  </si>
  <si>
    <r>
      <rPr>
        <sz val="11"/>
        <rFont val="ＭＳ 明朝"/>
        <family val="1"/>
        <charset val="128"/>
      </rPr>
      <t>森林経営活動による吸収量の算入可能な上限値は、第二約束期間については各国とも基準年（</t>
    </r>
    <r>
      <rPr>
        <sz val="11"/>
        <rFont val="Times New Roman"/>
        <family val="1"/>
      </rPr>
      <t>1990</t>
    </r>
    <r>
      <rPr>
        <sz val="11"/>
        <rFont val="ＭＳ 明朝"/>
        <family val="1"/>
        <charset val="128"/>
      </rPr>
      <t>年度）総排出量</t>
    </r>
    <phoneticPr fontId="9"/>
  </si>
  <si>
    <r>
      <rPr>
        <sz val="11"/>
        <rFont val="ＭＳ Ｐ明朝"/>
        <family val="1"/>
        <charset val="128"/>
      </rPr>
      <t>の</t>
    </r>
    <r>
      <rPr>
        <sz val="11"/>
        <rFont val="Times New Roman"/>
        <family val="1"/>
      </rPr>
      <t>3.5</t>
    </r>
    <r>
      <rPr>
        <sz val="11"/>
        <rFont val="ＭＳ Ｐ明朝"/>
        <family val="1"/>
        <charset val="128"/>
      </rPr>
      <t>％と規定されている。我が国の上限値は第二約束期間の８年間で</t>
    </r>
    <r>
      <rPr>
        <sz val="11"/>
        <rFont val="Times New Roman"/>
        <family val="1"/>
      </rPr>
      <t>3</t>
    </r>
    <r>
      <rPr>
        <sz val="11"/>
        <rFont val="ＭＳ Ｐ明朝"/>
        <family val="1"/>
        <charset val="128"/>
      </rPr>
      <t>億</t>
    </r>
    <r>
      <rPr>
        <sz val="11"/>
        <rFont val="Times New Roman"/>
        <family val="1"/>
      </rPr>
      <t>5,600</t>
    </r>
    <r>
      <rPr>
        <sz val="11"/>
        <rFont val="ＭＳ Ｐ明朝"/>
        <family val="1"/>
        <charset val="128"/>
      </rPr>
      <t>万トン（年平均</t>
    </r>
    <r>
      <rPr>
        <sz val="11"/>
        <rFont val="Times New Roman"/>
        <family val="1"/>
      </rPr>
      <t>4,400</t>
    </r>
    <r>
      <rPr>
        <sz val="11"/>
        <rFont val="ＭＳ Ｐ明朝"/>
        <family val="1"/>
        <charset val="128"/>
      </rPr>
      <t>万トン、</t>
    </r>
    <r>
      <rPr>
        <sz val="11"/>
        <rFont val="Times New Roman"/>
        <family val="1"/>
      </rPr>
      <t>2005</t>
    </r>
    <r>
      <rPr>
        <sz val="11"/>
        <rFont val="ＭＳ Ｐ明朝"/>
        <family val="1"/>
        <charset val="128"/>
      </rPr>
      <t>年度総排出</t>
    </r>
    <phoneticPr fontId="9"/>
  </si>
  <si>
    <r>
      <rPr>
        <sz val="11"/>
        <rFont val="ＭＳ Ｐ明朝"/>
        <family val="1"/>
        <charset val="128"/>
      </rPr>
      <t>量の</t>
    </r>
    <r>
      <rPr>
        <sz val="11"/>
        <rFont val="Times New Roman"/>
        <family val="1"/>
      </rPr>
      <t>3.2%</t>
    </r>
    <r>
      <rPr>
        <sz val="11"/>
        <rFont val="ＭＳ Ｐ明朝"/>
        <family val="1"/>
        <charset val="128"/>
      </rPr>
      <t>に相当）となる。算入可能な値は第二約束期間の最終年（</t>
    </r>
    <r>
      <rPr>
        <sz val="11"/>
        <rFont val="Times New Roman"/>
        <family val="1"/>
      </rPr>
      <t>2020</t>
    </r>
    <r>
      <rPr>
        <sz val="11"/>
        <rFont val="ＭＳ Ｐ明朝"/>
        <family val="1"/>
        <charset val="128"/>
      </rPr>
      <t>年）に確定する。</t>
    </r>
    <phoneticPr fontId="9"/>
  </si>
  <si>
    <r>
      <rPr>
        <sz val="11"/>
        <rFont val="ＭＳ Ｐ明朝"/>
        <family val="1"/>
        <charset val="128"/>
      </rPr>
      <t>※</t>
    </r>
    <r>
      <rPr>
        <sz val="11"/>
        <rFont val="Times New Roman"/>
        <family val="1"/>
      </rPr>
      <t>6</t>
    </r>
    <phoneticPr fontId="9"/>
  </si>
  <si>
    <r>
      <rPr>
        <sz val="11"/>
        <rFont val="ＭＳ Ｐ明朝"/>
        <family val="1"/>
        <charset val="128"/>
      </rPr>
      <t>農地管理・牧草地管理・都市緑化活動の吸収量は、第二約束期間中の排出・吸収量と</t>
    </r>
    <r>
      <rPr>
        <sz val="11"/>
        <rFont val="Times New Roman"/>
        <family val="1"/>
      </rPr>
      <t>1990</t>
    </r>
    <r>
      <rPr>
        <sz val="11"/>
        <rFont val="ＭＳ Ｐ明朝"/>
        <family val="1"/>
        <charset val="128"/>
      </rPr>
      <t>年度の排出・吸収量との差分を</t>
    </r>
    <phoneticPr fontId="9"/>
  </si>
  <si>
    <r>
      <rPr>
        <sz val="11"/>
        <rFont val="ＭＳ Ｐ明朝"/>
        <family val="1"/>
        <charset val="128"/>
      </rPr>
      <t>計上することと規定されており、排出量の減少分又は吸収量の増加分が、吸収量として計上される。</t>
    </r>
  </si>
  <si>
    <r>
      <t>&lt;</t>
    </r>
    <r>
      <rPr>
        <sz val="11"/>
        <color indexed="8"/>
        <rFont val="ＭＳ Ｐ明朝"/>
        <family val="1"/>
        <charset val="128"/>
      </rPr>
      <t>参考値</t>
    </r>
    <r>
      <rPr>
        <sz val="11"/>
        <color indexed="8"/>
        <rFont val="Century"/>
        <family val="1"/>
      </rPr>
      <t>&gt;</t>
    </r>
    <r>
      <rPr>
        <sz val="11"/>
        <color indexed="8"/>
        <rFont val="ＭＳ Ｐ明朝"/>
        <family val="1"/>
        <charset val="128"/>
      </rPr>
      <t>従来使用していた</t>
    </r>
    <r>
      <rPr>
        <sz val="11"/>
        <color indexed="8"/>
        <rFont val="Century"/>
        <family val="1"/>
      </rPr>
      <t>GWP</t>
    </r>
    <rPh sb="1" eb="3">
      <t>サンコウ</t>
    </rPh>
    <rPh sb="3" eb="4">
      <t>アタイ</t>
    </rPh>
    <phoneticPr fontId="9"/>
  </si>
  <si>
    <t>新規植林・再植林活動及び森林減少活動は京都議定書３条３に、森林経営活動・農地管理活動・牧草地管理活動及び</t>
    <phoneticPr fontId="9"/>
  </si>
  <si>
    <t>植生回復活動は京都議定書３条４に規定されている。</t>
    <phoneticPr fontId="9"/>
  </si>
  <si>
    <r>
      <t xml:space="preserve">5E </t>
    </r>
    <r>
      <rPr>
        <sz val="11"/>
        <rFont val="ＭＳ Ｐ明朝"/>
        <family val="1"/>
        <charset val="128"/>
      </rPr>
      <t>石油由来界面活性剤の分解</t>
    </r>
    <phoneticPr fontId="9"/>
  </si>
  <si>
    <t>NO</t>
  </si>
</sst>
</file>

<file path=xl/styles.xml><?xml version="1.0" encoding="utf-8"?>
<styleSheet xmlns="http://schemas.openxmlformats.org/spreadsheetml/2006/main">
  <numFmts count="31">
    <numFmt numFmtId="176" formatCode="#,##0_ "/>
    <numFmt numFmtId="177" formatCode="#,##0.0_ "/>
    <numFmt numFmtId="178" formatCode="0.0_ "/>
    <numFmt numFmtId="179" formatCode="0.0%"/>
    <numFmt numFmtId="180" formatCode="0.00_ "/>
    <numFmt numFmtId="181" formatCode="0.00_);\(0.00\)"/>
    <numFmt numFmtId="182" formatCode="0.000_);\(0.000\)"/>
    <numFmt numFmtId="183" formatCode="#,##0.0000"/>
    <numFmt numFmtId="184" formatCode="#,##0.00_ "/>
    <numFmt numFmtId="185" formatCode="#,##0.0%;[Red]\-#,##0.0%"/>
    <numFmt numFmtId="186" formatCode="0.0000000000_ "/>
    <numFmt numFmtId="187" formatCode="#,##0.00_ ;[Red]\-#,##0.00\ "/>
    <numFmt numFmtId="188" formatCode="#,##0.00_);[Red]\(#,##0.00\)"/>
    <numFmt numFmtId="189" formatCode="#,##0_);[Red]\(#,##0\)"/>
    <numFmt numFmtId="190" formatCode="#,##0.00000_ "/>
    <numFmt numFmtId="191" formatCode="#,##0.000000_ "/>
    <numFmt numFmtId="192" formatCode="#,##0.00000000_ "/>
    <numFmt numFmtId="193" formatCode="#0.0%;[Red]\-#0.0%"/>
    <numFmt numFmtId="194" formatCode="#,##0.000_ "/>
    <numFmt numFmtId="195" formatCode="0.0000%"/>
    <numFmt numFmtId="196" formatCode="#,##0.0000_);[Red]\(#,##0.0000\)"/>
    <numFmt numFmtId="197" formatCode="#,##0_ ;[Red]\-#,##0\ "/>
    <numFmt numFmtId="198" formatCode="#,##0.00000000_ ;[Red]\-#,##0.00000000\ "/>
    <numFmt numFmtId="199" formatCode="0.E+00"/>
    <numFmt numFmtId="200" formatCode="0.0E+00"/>
    <numFmt numFmtId="201" formatCode="0;_峿"/>
    <numFmt numFmtId="202" formatCode="yyyy/m/d;@"/>
    <numFmt numFmtId="203" formatCode="#,##0.0;[Red]\-#,##0.0"/>
    <numFmt numFmtId="204" formatCode="\+0.0;\ \-0.0"/>
    <numFmt numFmtId="205" formatCode="0_);[Red]\(0\)"/>
    <numFmt numFmtId="206" formatCode="0.000%"/>
  </numFmts>
  <fonts count="69">
    <font>
      <sz val="11"/>
      <name val="ＭＳ Ｐゴシック"/>
      <family val="3"/>
      <charset val="128"/>
    </font>
    <font>
      <sz val="9"/>
      <name val="Times New Roman"/>
      <family val="1"/>
    </font>
    <font>
      <b/>
      <sz val="9"/>
      <name val="Times New Roman"/>
      <family val="1"/>
    </font>
    <font>
      <b/>
      <sz val="12"/>
      <name val="Times New Roman"/>
      <family val="1"/>
    </font>
    <font>
      <sz val="8"/>
      <name val="Helvetica"/>
      <family val="2"/>
    </font>
    <font>
      <sz val="10"/>
      <name val="Arial"/>
      <family val="2"/>
    </font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2"/>
      <name val="細明朝体"/>
      <family val="3"/>
      <charset val="128"/>
    </font>
    <font>
      <sz val="6"/>
      <name val="ＭＳ Ｐゴシック"/>
      <family val="3"/>
      <charset val="128"/>
    </font>
    <font>
      <sz val="11"/>
      <name val="Century"/>
      <family val="1"/>
    </font>
    <font>
      <sz val="11"/>
      <name val="ＭＳ 明朝"/>
      <family val="1"/>
      <charset val="128"/>
    </font>
    <font>
      <vertAlign val="subscript"/>
      <sz val="11"/>
      <name val="Century"/>
      <family val="1"/>
    </font>
    <font>
      <sz val="10"/>
      <name val="ＭＳ 明朝"/>
      <family val="1"/>
      <charset val="128"/>
    </font>
    <font>
      <sz val="6"/>
      <name val="ＭＳ Ｐ明朝"/>
      <family val="1"/>
      <charset val="128"/>
    </font>
    <font>
      <sz val="10"/>
      <name val="Century"/>
      <family val="1"/>
    </font>
    <font>
      <sz val="11"/>
      <name val="ＭＳ Ｐ明朝"/>
      <family val="1"/>
      <charset val="128"/>
    </font>
    <font>
      <b/>
      <sz val="11"/>
      <name val="Century"/>
      <family val="1"/>
    </font>
    <font>
      <sz val="18"/>
      <name val="ＨＧｺﾞｼｯｸE-PRO"/>
      <family val="3"/>
      <charset val="128"/>
    </font>
    <font>
      <sz val="16"/>
      <name val="ＨＧｺﾞｼｯｸE-PRO"/>
      <family val="3"/>
      <charset val="128"/>
    </font>
    <font>
      <sz val="12"/>
      <name val="ＭＳ Ｐゴシック"/>
      <family val="3"/>
      <charset val="128"/>
    </font>
    <font>
      <sz val="11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sz val="9"/>
      <color indexed="8"/>
      <name val="Times New Roman"/>
      <family val="1"/>
    </font>
    <font>
      <sz val="14"/>
      <name val="ＭＳ 明朝"/>
      <family val="1"/>
      <charset val="128"/>
    </font>
    <font>
      <sz val="11"/>
      <color indexed="55"/>
      <name val="Century"/>
      <family val="1"/>
    </font>
    <font>
      <sz val="9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vertAlign val="superscript"/>
      <sz val="11"/>
      <name val="ＭＳ Ｐ明朝"/>
      <family val="1"/>
      <charset val="128"/>
    </font>
    <font>
      <b/>
      <sz val="11"/>
      <name val="ＭＳ 明朝"/>
      <family val="1"/>
      <charset val="128"/>
    </font>
    <font>
      <b/>
      <sz val="16"/>
      <name val="ＭＳ Ｐゴシック"/>
      <family val="3"/>
      <charset val="128"/>
    </font>
    <font>
      <u/>
      <sz val="11"/>
      <color indexed="12"/>
      <name val="Times New Roman"/>
      <family val="1"/>
    </font>
    <font>
      <vertAlign val="subscript"/>
      <sz val="11"/>
      <name val="Times New Roman"/>
      <family val="1"/>
    </font>
    <font>
      <b/>
      <sz val="16"/>
      <name val="Times New Roman"/>
      <family val="1"/>
    </font>
    <font>
      <sz val="11"/>
      <color indexed="8"/>
      <name val="Times New Roman"/>
      <family val="1"/>
    </font>
    <font>
      <b/>
      <sz val="16"/>
      <color indexed="8"/>
      <name val="ＭＳ Ｐゴシック"/>
      <family val="3"/>
      <charset val="128"/>
    </font>
    <font>
      <b/>
      <vertAlign val="subscript"/>
      <sz val="16"/>
      <name val="ＭＳ Ｐゴシック"/>
      <family val="3"/>
      <charset val="128"/>
    </font>
    <font>
      <sz val="12"/>
      <name val="Century"/>
      <family val="1"/>
    </font>
    <font>
      <vertAlign val="subscript"/>
      <sz val="12"/>
      <name val="Century"/>
      <family val="1"/>
    </font>
    <font>
      <sz val="9"/>
      <name val="Century"/>
      <family val="1"/>
    </font>
    <font>
      <sz val="11"/>
      <color indexed="8"/>
      <name val="Century"/>
      <family val="1"/>
    </font>
    <font>
      <vertAlign val="superscript"/>
      <sz val="11"/>
      <color indexed="8"/>
      <name val="Century"/>
      <family val="1"/>
    </font>
    <font>
      <vertAlign val="subscript"/>
      <sz val="11"/>
      <color indexed="8"/>
      <name val="Century"/>
      <family val="1"/>
    </font>
    <font>
      <vertAlign val="superscript"/>
      <sz val="11"/>
      <name val="Century"/>
      <family val="1"/>
    </font>
    <font>
      <sz val="8"/>
      <name val="Century"/>
      <family val="1"/>
    </font>
    <font>
      <sz val="8"/>
      <name val="Times New Roman"/>
      <family val="1"/>
    </font>
    <font>
      <vertAlign val="superscript"/>
      <sz val="11"/>
      <name val="ＭＳ Ｐゴシック"/>
      <family val="3"/>
      <charset val="128"/>
    </font>
    <font>
      <b/>
      <sz val="16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rgb="FFFF0000"/>
      <name val="Century"/>
      <family val="1"/>
    </font>
    <font>
      <sz val="12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indexed="8"/>
      <name val="ＭＳ Ｐ明朝"/>
      <family val="1"/>
      <charset val="128"/>
    </font>
    <font>
      <sz val="12"/>
      <name val="ＭＳ Ｐ明朝"/>
      <family val="1"/>
      <charset val="128"/>
    </font>
    <font>
      <vertAlign val="subscript"/>
      <sz val="12"/>
      <name val="Times New Roman"/>
      <family val="1"/>
    </font>
    <font>
      <b/>
      <sz val="11"/>
      <name val="ＭＳ Ｐ明朝"/>
      <family val="1"/>
      <charset val="128"/>
    </font>
    <font>
      <sz val="11"/>
      <name val="ＭＳ Ｐゴシック"/>
      <family val="3"/>
      <charset val="128"/>
      <scheme val="major"/>
    </font>
    <font>
      <b/>
      <sz val="14"/>
      <name val="Times New Roman"/>
      <family val="1"/>
    </font>
    <font>
      <vertAlign val="superscript"/>
      <sz val="11"/>
      <name val="Times New Roman"/>
      <family val="1"/>
    </font>
    <font>
      <sz val="11"/>
      <color theme="0"/>
      <name val="ＭＳ Ｐ明朝"/>
      <family val="1"/>
      <charset val="128"/>
    </font>
    <font>
      <vertAlign val="superscript"/>
      <sz val="11"/>
      <color theme="0"/>
      <name val="ＭＳ Ｐ明朝"/>
      <family val="1"/>
      <charset val="128"/>
    </font>
    <font>
      <b/>
      <sz val="16"/>
      <name val="ＭＳ Ｐゴシック"/>
      <family val="3"/>
      <charset val="128"/>
      <scheme val="major"/>
    </font>
    <font>
      <sz val="11"/>
      <color theme="0" tint="-0.499984740745262"/>
      <name val="ＭＳ Ｐ明朝"/>
      <family val="1"/>
      <charset val="128"/>
    </font>
    <font>
      <sz val="11"/>
      <color theme="0" tint="-0.499984740745262"/>
      <name val="Century"/>
      <family val="1"/>
    </font>
    <font>
      <vertAlign val="subscript"/>
      <sz val="11"/>
      <color theme="0" tint="-0.499984740745262"/>
      <name val="Century"/>
      <family val="1"/>
    </font>
    <font>
      <b/>
      <sz val="14"/>
      <name val="ＭＳ Ｐゴシック"/>
      <family val="3"/>
      <charset val="128"/>
    </font>
    <font>
      <sz val="11"/>
      <color theme="0"/>
      <name val="Times New Roman"/>
      <family val="1"/>
    </font>
    <font>
      <vertAlign val="superscript"/>
      <sz val="11"/>
      <color theme="0"/>
      <name val="Times New Roman"/>
      <family val="1"/>
    </font>
  </fonts>
  <fills count="69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darkTrellis"/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4"/>
        <bgColor indexed="64"/>
      </patternFill>
    </fill>
    <fill>
      <patternFill patternType="lightGrid">
        <fgColor indexed="9"/>
        <bgColor indexed="26"/>
      </patternFill>
    </fill>
    <fill>
      <patternFill patternType="solid">
        <fgColor indexed="9"/>
        <bgColor indexed="8"/>
      </patternFill>
    </fill>
    <fill>
      <patternFill patternType="lightGrid">
        <fgColor indexed="9"/>
        <bgColor indexed="41"/>
      </patternFill>
    </fill>
    <fill>
      <patternFill patternType="darkUp">
        <fgColor indexed="9"/>
        <bgColor indexed="41"/>
      </patternFill>
    </fill>
    <fill>
      <patternFill patternType="lightGrid">
        <fgColor indexed="9"/>
        <bgColor indexed="31"/>
      </patternFill>
    </fill>
    <fill>
      <patternFill patternType="darkUp">
        <fgColor indexed="9"/>
        <bgColor indexed="31"/>
      </patternFill>
    </fill>
    <fill>
      <patternFill patternType="lightGrid">
        <fgColor indexed="9"/>
        <bgColor indexed="47"/>
      </patternFill>
    </fill>
    <fill>
      <patternFill patternType="solid">
        <fgColor indexed="45"/>
        <bgColor indexed="26"/>
      </patternFill>
    </fill>
    <fill>
      <patternFill patternType="solid">
        <fgColor indexed="42"/>
        <bgColor indexed="26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13"/>
      </patternFill>
    </fill>
    <fill>
      <patternFill patternType="solid">
        <fgColor indexed="41"/>
        <bgColor indexed="26"/>
      </patternFill>
    </fill>
    <fill>
      <patternFill patternType="solid">
        <fgColor indexed="31"/>
        <bgColor indexed="26"/>
      </patternFill>
    </fill>
    <fill>
      <patternFill patternType="solid">
        <fgColor indexed="47"/>
        <bgColor indexed="26"/>
      </patternFill>
    </fill>
    <fill>
      <patternFill patternType="solid">
        <fgColor indexed="22"/>
        <bgColor indexed="26"/>
      </patternFill>
    </fill>
    <fill>
      <patternFill patternType="lightGrid">
        <fgColor indexed="26"/>
        <bgColor indexed="9"/>
      </patternFill>
    </fill>
    <fill>
      <patternFill patternType="solid">
        <fgColor indexed="44"/>
        <bgColor indexed="26"/>
      </patternFill>
    </fill>
    <fill>
      <patternFill patternType="solid">
        <fgColor indexed="44"/>
        <bgColor indexed="13"/>
      </patternFill>
    </fill>
    <fill>
      <patternFill patternType="solid">
        <fgColor indexed="9"/>
        <bgColor indexed="44"/>
      </patternFill>
    </fill>
    <fill>
      <patternFill patternType="solid">
        <fgColor rgb="FFCCFFCC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rgb="FF99FF66"/>
        <bgColor indexed="9"/>
      </patternFill>
    </fill>
    <fill>
      <patternFill patternType="solid">
        <fgColor rgb="FF99FF66"/>
        <bgColor indexed="26"/>
      </patternFill>
    </fill>
    <fill>
      <patternFill patternType="solid">
        <fgColor rgb="FF99FF66"/>
        <bgColor indexed="13"/>
      </patternFill>
    </fill>
    <fill>
      <patternFill patternType="solid">
        <fgColor rgb="FFCCFFCC"/>
        <bgColor indexed="26"/>
      </patternFill>
    </fill>
    <fill>
      <patternFill patternType="solid">
        <fgColor rgb="FFFFFF9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13"/>
      </patternFill>
    </fill>
    <fill>
      <patternFill patternType="solid">
        <fgColor theme="4" tint="0.79998168889431442"/>
        <bgColor indexed="26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CFFCC"/>
        <bgColor indexed="13"/>
      </patternFill>
    </fill>
    <fill>
      <patternFill patternType="solid">
        <fgColor rgb="FFCCFFCC"/>
        <bgColor indexed="9"/>
      </patternFill>
    </fill>
    <fill>
      <patternFill patternType="solid">
        <fgColor theme="4" tint="0.79998168889431442"/>
        <bgColor indexed="13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9"/>
        <bgColor theme="0"/>
      </patternFill>
    </fill>
    <fill>
      <patternFill patternType="solid">
        <fgColor theme="0"/>
        <bgColor indexed="26"/>
      </patternFill>
    </fill>
    <fill>
      <patternFill patternType="solid">
        <fgColor rgb="FFCCFFCC"/>
        <bgColor indexed="44"/>
      </patternFill>
    </fill>
    <fill>
      <patternFill patternType="solid">
        <fgColor rgb="FFFFFFFF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0" tint="-0.249977111117893"/>
        <bgColor indexed="13"/>
      </patternFill>
    </fill>
    <fill>
      <patternFill patternType="solid">
        <fgColor rgb="FFFFFFCC"/>
        <bgColor indexed="64"/>
      </patternFill>
    </fill>
    <fill>
      <patternFill patternType="solid">
        <fgColor rgb="FFFFFFCC"/>
        <bgColor indexed="13"/>
      </patternFill>
    </fill>
    <fill>
      <patternFill patternType="solid">
        <fgColor rgb="FF99FF99"/>
        <bgColor indexed="64"/>
      </patternFill>
    </fill>
    <fill>
      <patternFill patternType="solid">
        <fgColor theme="1" tint="0.499984740745262"/>
        <bgColor indexed="64"/>
      </patternFill>
    </fill>
  </fills>
  <borders count="1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ouble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 diagonalUp="1">
      <left style="thin">
        <color indexed="64"/>
      </left>
      <right style="thin">
        <color indexed="64"/>
      </right>
      <top/>
      <bottom style="double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dashed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ashed">
        <color indexed="64"/>
      </top>
      <bottom style="double">
        <color indexed="64"/>
      </bottom>
      <diagonal/>
    </border>
    <border>
      <left/>
      <right style="thin">
        <color indexed="64"/>
      </right>
      <top style="dashed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/>
      <bottom style="double">
        <color indexed="64"/>
      </bottom>
      <diagonal/>
    </border>
    <border>
      <left style="dashed">
        <color indexed="64"/>
      </left>
      <right style="thin">
        <color indexed="64"/>
      </right>
      <top/>
      <bottom style="double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dotted">
        <color indexed="64"/>
      </right>
      <top style="thin">
        <color indexed="64"/>
      </top>
      <bottom style="double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uble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</borders>
  <cellStyleXfs count="41">
    <xf numFmtId="0" fontId="0" fillId="0" borderId="0">
      <alignment vertical="center"/>
    </xf>
    <xf numFmtId="49" fontId="1" fillId="0" borderId="1" applyNumberFormat="0" applyFont="0" applyFill="0" applyBorder="0" applyProtection="0">
      <alignment horizontal="left" vertical="center" indent="2"/>
    </xf>
    <xf numFmtId="49" fontId="1" fillId="0" borderId="2" applyNumberFormat="0" applyFont="0" applyFill="0" applyBorder="0" applyProtection="0">
      <alignment horizontal="left" vertical="center" indent="5"/>
    </xf>
    <xf numFmtId="4" fontId="1" fillId="2" borderId="1">
      <alignment horizontal="right" vertical="center"/>
    </xf>
    <xf numFmtId="0" fontId="1" fillId="3" borderId="0" applyBorder="0">
      <alignment horizontal="right" vertical="center"/>
    </xf>
    <xf numFmtId="0" fontId="1" fillId="3" borderId="0" applyBorder="0">
      <alignment horizontal="right" vertical="center"/>
    </xf>
    <xf numFmtId="0" fontId="24" fillId="4" borderId="1">
      <alignment horizontal="right" vertical="center"/>
    </xf>
    <xf numFmtId="0" fontId="24" fillId="4" borderId="1">
      <alignment horizontal="right" vertical="center"/>
    </xf>
    <xf numFmtId="0" fontId="24" fillId="4" borderId="3">
      <alignment horizontal="right" vertical="center"/>
    </xf>
    <xf numFmtId="4" fontId="2" fillId="0" borderId="4" applyFill="0" applyBorder="0" applyProtection="0">
      <alignment horizontal="right" vertical="center"/>
    </xf>
    <xf numFmtId="0" fontId="24" fillId="0" borderId="0" applyNumberFormat="0">
      <alignment horizontal="right"/>
    </xf>
    <xf numFmtId="0" fontId="1" fillId="0" borderId="5">
      <alignment horizontal="left" vertical="center" wrapText="1" indent="2"/>
    </xf>
    <xf numFmtId="0" fontId="1" fillId="3" borderId="2">
      <alignment horizontal="left" vertical="center"/>
    </xf>
    <xf numFmtId="0" fontId="24" fillId="0" borderId="6">
      <alignment horizontal="left" vertical="top" wrapText="1"/>
    </xf>
    <xf numFmtId="0" fontId="5" fillId="0" borderId="7"/>
    <xf numFmtId="0" fontId="3" fillId="0" borderId="0" applyNumberFormat="0" applyFill="0" applyBorder="0" applyAlignment="0" applyProtection="0"/>
    <xf numFmtId="0" fontId="1" fillId="0" borderId="0" applyBorder="0">
      <alignment horizontal="right" vertical="center"/>
    </xf>
    <xf numFmtId="0" fontId="1" fillId="0" borderId="8">
      <alignment horizontal="right" vertical="center"/>
    </xf>
    <xf numFmtId="4" fontId="1" fillId="0" borderId="1" applyFill="0" applyBorder="0" applyProtection="0">
      <alignment horizontal="right" vertical="center"/>
    </xf>
    <xf numFmtId="49" fontId="2" fillId="0" borderId="1" applyNumberFormat="0" applyFill="0" applyBorder="0" applyProtection="0">
      <alignment horizontal="left" vertical="center"/>
    </xf>
    <xf numFmtId="0" fontId="1" fillId="0" borderId="1" applyNumberFormat="0" applyFill="0" applyAlignment="0" applyProtection="0"/>
    <xf numFmtId="0" fontId="4" fillId="5" borderId="0" applyNumberFormat="0" applyFont="0" applyBorder="0" applyAlignment="0" applyProtection="0"/>
    <xf numFmtId="0" fontId="5" fillId="0" borderId="0"/>
    <xf numFmtId="183" fontId="1" fillId="6" borderId="1" applyNumberFormat="0" applyFont="0" applyBorder="0" applyAlignment="0" applyProtection="0">
      <alignment horizontal="right" vertical="center"/>
    </xf>
    <xf numFmtId="0" fontId="1" fillId="7" borderId="3"/>
    <xf numFmtId="4" fontId="1" fillId="0" borderId="0"/>
    <xf numFmtId="9" fontId="6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38" fontId="6" fillId="0" borderId="0" applyFont="0" applyFill="0" applyBorder="0" applyAlignment="0" applyProtection="0">
      <alignment vertical="center"/>
    </xf>
    <xf numFmtId="0" fontId="20" fillId="0" borderId="0">
      <alignment vertical="center"/>
    </xf>
    <xf numFmtId="0" fontId="13" fillId="0" borderId="0"/>
    <xf numFmtId="0" fontId="8" fillId="0" borderId="0"/>
    <xf numFmtId="0" fontId="8" fillId="0" borderId="0"/>
    <xf numFmtId="0" fontId="28" fillId="0" borderId="0">
      <alignment vertical="center"/>
    </xf>
    <xf numFmtId="1" fontId="25" fillId="0" borderId="0">
      <alignment vertical="center"/>
    </xf>
    <xf numFmtId="9" fontId="6" fillId="0" borderId="0" applyFont="0" applyFill="0" applyBorder="0" applyAlignment="0" applyProtection="0">
      <alignment vertical="center"/>
    </xf>
    <xf numFmtId="9" fontId="52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1110">
    <xf numFmtId="0" fontId="0" fillId="0" borderId="0" xfId="0">
      <alignment vertical="center"/>
    </xf>
    <xf numFmtId="0" fontId="10" fillId="8" borderId="0" xfId="33" applyFont="1" applyFill="1" applyAlignment="1">
      <alignment vertical="center"/>
    </xf>
    <xf numFmtId="0" fontId="10" fillId="8" borderId="0" xfId="33" applyFont="1" applyFill="1" applyBorder="1" applyAlignment="1">
      <alignment horizontal="center" vertical="center"/>
    </xf>
    <xf numFmtId="177" fontId="10" fillId="8" borderId="1" xfId="33" applyNumberFormat="1" applyFont="1" applyFill="1" applyBorder="1" applyAlignment="1">
      <alignment vertical="center"/>
    </xf>
    <xf numFmtId="177" fontId="10" fillId="8" borderId="0" xfId="33" applyNumberFormat="1" applyFont="1" applyFill="1" applyBorder="1" applyAlignment="1">
      <alignment vertical="center"/>
    </xf>
    <xf numFmtId="177" fontId="10" fillId="8" borderId="9" xfId="33" applyNumberFormat="1" applyFont="1" applyFill="1" applyBorder="1" applyAlignment="1">
      <alignment vertical="center"/>
    </xf>
    <xf numFmtId="179" fontId="10" fillId="8" borderId="1" xfId="33" applyNumberFormat="1" applyFont="1" applyFill="1" applyBorder="1" applyAlignment="1">
      <alignment vertical="center"/>
    </xf>
    <xf numFmtId="179" fontId="10" fillId="8" borderId="9" xfId="33" applyNumberFormat="1" applyFont="1" applyFill="1" applyBorder="1" applyAlignment="1">
      <alignment vertical="center"/>
    </xf>
    <xf numFmtId="0" fontId="11" fillId="8" borderId="1" xfId="33" applyFont="1" applyFill="1" applyBorder="1" applyAlignment="1">
      <alignment vertical="center"/>
    </xf>
    <xf numFmtId="0" fontId="11" fillId="8" borderId="9" xfId="33" applyFont="1" applyFill="1" applyBorder="1" applyAlignment="1">
      <alignment vertical="center"/>
    </xf>
    <xf numFmtId="0" fontId="11" fillId="8" borderId="4" xfId="33" applyFont="1" applyFill="1" applyBorder="1" applyAlignment="1">
      <alignment vertical="center"/>
    </xf>
    <xf numFmtId="185" fontId="10" fillId="8" borderId="10" xfId="33" applyNumberFormat="1" applyFont="1" applyFill="1" applyBorder="1" applyAlignment="1">
      <alignment vertical="center"/>
    </xf>
    <xf numFmtId="0" fontId="10" fillId="8" borderId="0" xfId="33" applyFont="1" applyFill="1"/>
    <xf numFmtId="0" fontId="10" fillId="5" borderId="1" xfId="33" applyFont="1" applyFill="1" applyBorder="1" applyAlignment="1">
      <alignment horizontal="center" vertical="center"/>
    </xf>
    <xf numFmtId="176" fontId="10" fillId="8" borderId="1" xfId="33" applyNumberFormat="1" applyFont="1" applyFill="1" applyBorder="1" applyAlignment="1">
      <alignment vertical="center"/>
    </xf>
    <xf numFmtId="176" fontId="10" fillId="8" borderId="9" xfId="33" applyNumberFormat="1" applyFont="1" applyFill="1" applyBorder="1" applyAlignment="1">
      <alignment vertical="center"/>
    </xf>
    <xf numFmtId="176" fontId="10" fillId="8" borderId="4" xfId="33" applyNumberFormat="1" applyFont="1" applyFill="1" applyBorder="1" applyAlignment="1">
      <alignment vertical="center"/>
    </xf>
    <xf numFmtId="0" fontId="10" fillId="8" borderId="1" xfId="33" applyFont="1" applyFill="1" applyBorder="1" applyAlignment="1">
      <alignment vertical="center"/>
    </xf>
    <xf numFmtId="176" fontId="10" fillId="8" borderId="11" xfId="33" applyNumberFormat="1" applyFont="1" applyFill="1" applyBorder="1" applyAlignment="1">
      <alignment vertical="center"/>
    </xf>
    <xf numFmtId="185" fontId="10" fillId="8" borderId="1" xfId="33" applyNumberFormat="1" applyFont="1" applyFill="1" applyBorder="1" applyAlignment="1">
      <alignment vertical="center"/>
    </xf>
    <xf numFmtId="185" fontId="10" fillId="8" borderId="9" xfId="33" applyNumberFormat="1" applyFont="1" applyFill="1" applyBorder="1" applyAlignment="1">
      <alignment vertical="center"/>
    </xf>
    <xf numFmtId="185" fontId="10" fillId="8" borderId="4" xfId="33" applyNumberFormat="1" applyFont="1" applyFill="1" applyBorder="1" applyAlignment="1">
      <alignment vertical="center"/>
    </xf>
    <xf numFmtId="185" fontId="10" fillId="8" borderId="0" xfId="33" applyNumberFormat="1" applyFont="1" applyFill="1"/>
    <xf numFmtId="185" fontId="10" fillId="8" borderId="12" xfId="33" applyNumberFormat="1" applyFont="1" applyFill="1" applyBorder="1" applyAlignment="1">
      <alignment vertical="center"/>
    </xf>
    <xf numFmtId="185" fontId="10" fillId="8" borderId="13" xfId="33" applyNumberFormat="1" applyFont="1" applyFill="1" applyBorder="1" applyAlignment="1">
      <alignment vertical="center"/>
    </xf>
    <xf numFmtId="0" fontId="10" fillId="5" borderId="14" xfId="33" applyFont="1" applyFill="1" applyBorder="1" applyAlignment="1">
      <alignment horizontal="left" vertical="center"/>
    </xf>
    <xf numFmtId="0" fontId="10" fillId="5" borderId="15" xfId="33" applyFont="1" applyFill="1" applyBorder="1" applyAlignment="1">
      <alignment horizontal="center" vertical="center"/>
    </xf>
    <xf numFmtId="0" fontId="10" fillId="5" borderId="16" xfId="33" applyFont="1" applyFill="1" applyBorder="1" applyAlignment="1">
      <alignment horizontal="center" vertical="center"/>
    </xf>
    <xf numFmtId="0" fontId="10" fillId="5" borderId="17" xfId="33" applyFont="1" applyFill="1" applyBorder="1" applyAlignment="1">
      <alignment horizontal="center" vertical="center"/>
    </xf>
    <xf numFmtId="0" fontId="10" fillId="8" borderId="19" xfId="33" applyFont="1" applyFill="1" applyBorder="1" applyAlignment="1">
      <alignment vertical="center" wrapText="1"/>
    </xf>
    <xf numFmtId="176" fontId="10" fillId="8" borderId="0" xfId="33" applyNumberFormat="1" applyFont="1" applyFill="1" applyAlignment="1">
      <alignment vertical="center"/>
    </xf>
    <xf numFmtId="184" fontId="10" fillId="8" borderId="1" xfId="33" applyNumberFormat="1" applyFont="1" applyFill="1" applyBorder="1" applyAlignment="1">
      <alignment vertical="center"/>
    </xf>
    <xf numFmtId="184" fontId="10" fillId="8" borderId="0" xfId="33" applyNumberFormat="1" applyFont="1" applyFill="1" applyAlignment="1">
      <alignment vertical="center"/>
    </xf>
    <xf numFmtId="184" fontId="10" fillId="8" borderId="9" xfId="33" applyNumberFormat="1" applyFont="1" applyFill="1" applyBorder="1" applyAlignment="1">
      <alignment vertical="center"/>
    </xf>
    <xf numFmtId="184" fontId="10" fillId="8" borderId="4" xfId="33" applyNumberFormat="1" applyFont="1" applyFill="1" applyBorder="1" applyAlignment="1">
      <alignment vertical="center"/>
    </xf>
    <xf numFmtId="10" fontId="10" fillId="8" borderId="10" xfId="33" applyNumberFormat="1" applyFont="1" applyFill="1" applyBorder="1" applyAlignment="1">
      <alignment vertical="center"/>
    </xf>
    <xf numFmtId="10" fontId="10" fillId="8" borderId="12" xfId="33" applyNumberFormat="1" applyFont="1" applyFill="1" applyBorder="1" applyAlignment="1">
      <alignment vertical="center"/>
    </xf>
    <xf numFmtId="10" fontId="10" fillId="8" borderId="13" xfId="33" applyNumberFormat="1" applyFont="1" applyFill="1" applyBorder="1" applyAlignment="1">
      <alignment vertical="center"/>
    </xf>
    <xf numFmtId="0" fontId="10" fillId="3" borderId="21" xfId="33" applyFont="1" applyFill="1" applyBorder="1" applyAlignment="1">
      <alignment vertical="center"/>
    </xf>
    <xf numFmtId="0" fontId="10" fillId="3" borderId="22" xfId="33" applyFont="1" applyFill="1" applyBorder="1" applyAlignment="1">
      <alignment vertical="center" wrapText="1"/>
    </xf>
    <xf numFmtId="40" fontId="10" fillId="8" borderId="20" xfId="29" applyNumberFormat="1" applyFont="1" applyFill="1" applyBorder="1" applyAlignment="1">
      <alignment vertical="center"/>
    </xf>
    <xf numFmtId="38" fontId="10" fillId="8" borderId="1" xfId="29" applyFont="1" applyFill="1" applyBorder="1" applyAlignment="1">
      <alignment vertical="center"/>
    </xf>
    <xf numFmtId="40" fontId="10" fillId="3" borderId="1" xfId="29" applyNumberFormat="1" applyFont="1" applyFill="1" applyBorder="1" applyAlignment="1">
      <alignment vertical="center"/>
    </xf>
    <xf numFmtId="40" fontId="10" fillId="3" borderId="3" xfId="29" applyNumberFormat="1" applyFont="1" applyFill="1" applyBorder="1" applyAlignment="1">
      <alignment vertical="center"/>
    </xf>
    <xf numFmtId="40" fontId="10" fillId="8" borderId="23" xfId="29" applyNumberFormat="1" applyFont="1" applyFill="1" applyBorder="1" applyAlignment="1">
      <alignment vertical="center"/>
    </xf>
    <xf numFmtId="40" fontId="10" fillId="8" borderId="23" xfId="29" applyNumberFormat="1" applyFont="1" applyFill="1" applyBorder="1" applyAlignment="1">
      <alignment vertical="center" wrapText="1"/>
    </xf>
    <xf numFmtId="40" fontId="10" fillId="8" borderId="24" xfId="29" applyNumberFormat="1" applyFont="1" applyFill="1" applyBorder="1" applyAlignment="1">
      <alignment vertical="center" wrapText="1"/>
    </xf>
    <xf numFmtId="40" fontId="10" fillId="8" borderId="25" xfId="29" applyNumberFormat="1" applyFont="1" applyFill="1" applyBorder="1" applyAlignment="1">
      <alignment vertical="center"/>
    </xf>
    <xf numFmtId="40" fontId="10" fillId="8" borderId="25" xfId="29" applyNumberFormat="1" applyFont="1" applyFill="1" applyBorder="1" applyAlignment="1">
      <alignment vertical="center" wrapText="1"/>
    </xf>
    <xf numFmtId="40" fontId="10" fillId="8" borderId="26" xfId="29" applyNumberFormat="1" applyFont="1" applyFill="1" applyBorder="1" applyAlignment="1">
      <alignment vertical="center" wrapText="1"/>
    </xf>
    <xf numFmtId="40" fontId="10" fillId="8" borderId="20" xfId="29" applyNumberFormat="1" applyFont="1" applyFill="1" applyBorder="1" applyAlignment="1">
      <alignment vertical="center" wrapText="1"/>
    </xf>
    <xf numFmtId="40" fontId="10" fillId="8" borderId="27" xfId="29" applyNumberFormat="1" applyFont="1" applyFill="1" applyBorder="1" applyAlignment="1">
      <alignment vertical="center" wrapText="1"/>
    </xf>
    <xf numFmtId="40" fontId="10" fillId="8" borderId="28" xfId="29" applyNumberFormat="1" applyFont="1" applyFill="1" applyBorder="1" applyAlignment="1">
      <alignment vertical="center"/>
    </xf>
    <xf numFmtId="40" fontId="10" fillId="8" borderId="29" xfId="29" applyNumberFormat="1" applyFont="1" applyFill="1" applyBorder="1" applyAlignment="1">
      <alignment vertical="center" wrapText="1"/>
    </xf>
    <xf numFmtId="40" fontId="10" fillId="8" borderId="30" xfId="29" applyNumberFormat="1" applyFont="1" applyFill="1" applyBorder="1" applyAlignment="1">
      <alignment vertical="center"/>
    </xf>
    <xf numFmtId="40" fontId="10" fillId="8" borderId="30" xfId="29" applyNumberFormat="1" applyFont="1" applyFill="1" applyBorder="1" applyAlignment="1">
      <alignment vertical="center" wrapText="1"/>
    </xf>
    <xf numFmtId="40" fontId="10" fillId="8" borderId="31" xfId="29" applyNumberFormat="1" applyFont="1" applyFill="1" applyBorder="1" applyAlignment="1">
      <alignment vertical="center" wrapText="1"/>
    </xf>
    <xf numFmtId="0" fontId="10" fillId="9" borderId="21" xfId="33" applyFont="1" applyFill="1" applyBorder="1" applyAlignment="1">
      <alignment vertical="center"/>
    </xf>
    <xf numFmtId="0" fontId="10" fillId="9" borderId="22" xfId="33" applyFont="1" applyFill="1" applyBorder="1" applyAlignment="1">
      <alignment vertical="center" wrapText="1"/>
    </xf>
    <xf numFmtId="40" fontId="10" fillId="9" borderId="1" xfId="29" applyNumberFormat="1" applyFont="1" applyFill="1" applyBorder="1" applyAlignment="1">
      <alignment vertical="center"/>
    </xf>
    <xf numFmtId="40" fontId="10" fillId="9" borderId="3" xfId="29" applyNumberFormat="1" applyFont="1" applyFill="1" applyBorder="1" applyAlignment="1">
      <alignment vertical="center"/>
    </xf>
    <xf numFmtId="0" fontId="10" fillId="4" borderId="22" xfId="33" applyFont="1" applyFill="1" applyBorder="1" applyAlignment="1">
      <alignment vertical="center" wrapText="1"/>
    </xf>
    <xf numFmtId="40" fontId="10" fillId="4" borderId="1" xfId="29" applyNumberFormat="1" applyFont="1" applyFill="1" applyBorder="1" applyAlignment="1">
      <alignment vertical="center"/>
    </xf>
    <xf numFmtId="40" fontId="10" fillId="4" borderId="3" xfId="29" applyNumberFormat="1" applyFont="1" applyFill="1" applyBorder="1" applyAlignment="1">
      <alignment vertical="center"/>
    </xf>
    <xf numFmtId="0" fontId="10" fillId="10" borderId="21" xfId="33" applyFont="1" applyFill="1" applyBorder="1" applyAlignment="1">
      <alignment vertical="center"/>
    </xf>
    <xf numFmtId="40" fontId="10" fillId="10" borderId="1" xfId="29" applyNumberFormat="1" applyFont="1" applyFill="1" applyBorder="1" applyAlignment="1">
      <alignment vertical="center"/>
    </xf>
    <xf numFmtId="40" fontId="10" fillId="10" borderId="3" xfId="29" applyNumberFormat="1" applyFont="1" applyFill="1" applyBorder="1" applyAlignment="1">
      <alignment vertical="center"/>
    </xf>
    <xf numFmtId="0" fontId="10" fillId="8" borderId="34" xfId="33" applyFont="1" applyFill="1" applyBorder="1" applyAlignment="1">
      <alignment vertical="center"/>
    </xf>
    <xf numFmtId="40" fontId="10" fillId="11" borderId="35" xfId="29" applyNumberFormat="1" applyFont="1" applyFill="1" applyBorder="1" applyAlignment="1">
      <alignment vertical="center" wrapText="1"/>
    </xf>
    <xf numFmtId="0" fontId="10" fillId="12" borderId="37" xfId="33" applyFont="1" applyFill="1" applyBorder="1" applyAlignment="1">
      <alignment vertical="center"/>
    </xf>
    <xf numFmtId="40" fontId="10" fillId="12" borderId="40" xfId="29" applyNumberFormat="1" applyFont="1" applyFill="1" applyBorder="1" applyAlignment="1">
      <alignment horizontal="center" vertical="center"/>
    </xf>
    <xf numFmtId="40" fontId="10" fillId="12" borderId="41" xfId="29" applyNumberFormat="1" applyFont="1" applyFill="1" applyBorder="1" applyAlignment="1">
      <alignment horizontal="center" vertical="center"/>
    </xf>
    <xf numFmtId="0" fontId="10" fillId="5" borderId="37" xfId="33" applyFont="1" applyFill="1" applyBorder="1" applyAlignment="1">
      <alignment vertical="center"/>
    </xf>
    <xf numFmtId="40" fontId="10" fillId="5" borderId="40" xfId="29" applyNumberFormat="1" applyFont="1" applyFill="1" applyBorder="1" applyAlignment="1">
      <alignment vertical="center"/>
    </xf>
    <xf numFmtId="40" fontId="10" fillId="5" borderId="44" xfId="29" applyNumberFormat="1" applyFont="1" applyFill="1" applyBorder="1" applyAlignment="1">
      <alignment vertical="center" wrapText="1"/>
    </xf>
    <xf numFmtId="40" fontId="10" fillId="13" borderId="45" xfId="29" applyNumberFormat="1" applyFont="1" applyFill="1" applyBorder="1" applyAlignment="1">
      <alignment vertical="center" wrapText="1"/>
    </xf>
    <xf numFmtId="40" fontId="17" fillId="8" borderId="46" xfId="29" applyNumberFormat="1" applyFont="1" applyFill="1" applyBorder="1" applyAlignment="1">
      <alignment vertical="center"/>
    </xf>
    <xf numFmtId="40" fontId="17" fillId="8" borderId="46" xfId="29" applyNumberFormat="1" applyFont="1" applyFill="1" applyBorder="1" applyAlignment="1">
      <alignment vertical="center" wrapText="1"/>
    </xf>
    <xf numFmtId="40" fontId="17" fillId="8" borderId="8" xfId="29" applyNumberFormat="1" applyFont="1" applyFill="1" applyBorder="1" applyAlignment="1">
      <alignment vertical="center" wrapText="1"/>
    </xf>
    <xf numFmtId="186" fontId="10" fillId="8" borderId="0" xfId="33" applyNumberFormat="1" applyFont="1" applyFill="1" applyAlignment="1">
      <alignment vertical="center"/>
    </xf>
    <xf numFmtId="179" fontId="10" fillId="8" borderId="0" xfId="26" applyNumberFormat="1" applyFont="1" applyFill="1" applyAlignment="1">
      <alignment vertical="center"/>
    </xf>
    <xf numFmtId="40" fontId="10" fillId="8" borderId="29" xfId="29" applyNumberFormat="1" applyFont="1" applyFill="1" applyBorder="1" applyAlignment="1">
      <alignment vertical="center"/>
    </xf>
    <xf numFmtId="40" fontId="10" fillId="8" borderId="31" xfId="29" applyNumberFormat="1" applyFont="1" applyFill="1" applyBorder="1" applyAlignment="1">
      <alignment vertical="center"/>
    </xf>
    <xf numFmtId="0" fontId="15" fillId="8" borderId="0" xfId="33" applyFont="1" applyFill="1" applyAlignment="1">
      <alignment vertical="center"/>
    </xf>
    <xf numFmtId="0" fontId="10" fillId="5" borderId="34" xfId="33" applyFont="1" applyFill="1" applyBorder="1" applyAlignment="1">
      <alignment horizontal="left" vertical="center"/>
    </xf>
    <xf numFmtId="0" fontId="10" fillId="5" borderId="22" xfId="33" applyFont="1" applyFill="1" applyBorder="1" applyAlignment="1">
      <alignment horizontal="center" vertical="center"/>
    </xf>
    <xf numFmtId="0" fontId="10" fillId="8" borderId="47" xfId="33" applyFont="1" applyFill="1" applyBorder="1" applyAlignment="1">
      <alignment vertical="center"/>
    </xf>
    <xf numFmtId="0" fontId="10" fillId="8" borderId="1" xfId="33" applyFont="1" applyFill="1" applyBorder="1" applyAlignment="1">
      <alignment vertical="center" wrapText="1"/>
    </xf>
    <xf numFmtId="178" fontId="10" fillId="8" borderId="1" xfId="33" applyNumberFormat="1" applyFont="1" applyFill="1" applyBorder="1" applyAlignment="1">
      <alignment vertical="center"/>
    </xf>
    <xf numFmtId="0" fontId="10" fillId="8" borderId="21" xfId="33" applyFont="1" applyFill="1" applyBorder="1" applyAlignment="1">
      <alignment vertical="center"/>
    </xf>
    <xf numFmtId="0" fontId="10" fillId="8" borderId="48" xfId="33" applyFont="1" applyFill="1" applyBorder="1" applyAlignment="1">
      <alignment vertical="center" wrapText="1"/>
    </xf>
    <xf numFmtId="180" fontId="10" fillId="11" borderId="48" xfId="33" applyNumberFormat="1" applyFont="1" applyFill="1" applyBorder="1" applyAlignment="1">
      <alignment vertical="center"/>
    </xf>
    <xf numFmtId="0" fontId="10" fillId="8" borderId="23" xfId="33" applyFont="1" applyFill="1" applyBorder="1" applyAlignment="1">
      <alignment vertical="center" wrapText="1"/>
    </xf>
    <xf numFmtId="176" fontId="10" fillId="8" borderId="23" xfId="0" applyNumberFormat="1" applyFont="1" applyFill="1" applyBorder="1" applyAlignment="1">
      <alignment vertical="center" wrapText="1"/>
    </xf>
    <xf numFmtId="180" fontId="10" fillId="11" borderId="23" xfId="33" applyNumberFormat="1" applyFont="1" applyFill="1" applyBorder="1" applyAlignment="1">
      <alignment vertical="center"/>
    </xf>
    <xf numFmtId="0" fontId="10" fillId="8" borderId="33" xfId="33" applyFont="1" applyFill="1" applyBorder="1" applyAlignment="1">
      <alignment vertical="center"/>
    </xf>
    <xf numFmtId="0" fontId="10" fillId="8" borderId="25" xfId="33" applyFont="1" applyFill="1" applyBorder="1" applyAlignment="1">
      <alignment vertical="center" wrapText="1"/>
    </xf>
    <xf numFmtId="180" fontId="10" fillId="11" borderId="25" xfId="33" applyNumberFormat="1" applyFont="1" applyFill="1" applyBorder="1" applyAlignment="1">
      <alignment vertical="center"/>
    </xf>
    <xf numFmtId="0" fontId="10" fillId="8" borderId="22" xfId="33" applyFont="1" applyFill="1" applyBorder="1" applyAlignment="1">
      <alignment vertical="center" wrapText="1"/>
    </xf>
    <xf numFmtId="176" fontId="10" fillId="8" borderId="1" xfId="0" applyNumberFormat="1" applyFont="1" applyFill="1" applyBorder="1" applyAlignment="1">
      <alignment vertical="center" wrapText="1"/>
    </xf>
    <xf numFmtId="176" fontId="10" fillId="8" borderId="49" xfId="0" applyNumberFormat="1" applyFont="1" applyFill="1" applyBorder="1" applyAlignment="1">
      <alignment vertical="center" wrapText="1"/>
    </xf>
    <xf numFmtId="176" fontId="10" fillId="8" borderId="9" xfId="0" applyNumberFormat="1" applyFont="1" applyFill="1" applyBorder="1" applyAlignment="1">
      <alignment vertical="center" wrapText="1"/>
    </xf>
    <xf numFmtId="0" fontId="10" fillId="8" borderId="51" xfId="33" applyFont="1" applyFill="1" applyBorder="1" applyAlignment="1">
      <alignment vertical="center" wrapText="1"/>
    </xf>
    <xf numFmtId="176" fontId="10" fillId="8" borderId="4" xfId="0" applyNumberFormat="1" applyFont="1" applyFill="1" applyBorder="1" applyAlignment="1">
      <alignment vertical="center" wrapText="1"/>
    </xf>
    <xf numFmtId="0" fontId="10" fillId="5" borderId="14" xfId="33" applyFont="1" applyFill="1" applyBorder="1" applyAlignment="1">
      <alignment horizontal="center" vertical="center"/>
    </xf>
    <xf numFmtId="187" fontId="10" fillId="12" borderId="41" xfId="33" applyNumberFormat="1" applyFont="1" applyFill="1" applyBorder="1" applyAlignment="1">
      <alignment horizontal="center" vertical="center"/>
    </xf>
    <xf numFmtId="0" fontId="10" fillId="3" borderId="52" xfId="33" applyFont="1" applyFill="1" applyBorder="1" applyAlignment="1">
      <alignment vertical="center" wrapText="1"/>
    </xf>
    <xf numFmtId="187" fontId="10" fillId="3" borderId="3" xfId="33" applyNumberFormat="1" applyFont="1" applyFill="1" applyBorder="1" applyAlignment="1">
      <alignment vertical="center"/>
    </xf>
    <xf numFmtId="187" fontId="10" fillId="15" borderId="27" xfId="0" applyNumberFormat="1" applyFont="1" applyFill="1" applyBorder="1" applyAlignment="1">
      <alignment vertical="center" wrapText="1"/>
    </xf>
    <xf numFmtId="187" fontId="10" fillId="14" borderId="24" xfId="0" applyNumberFormat="1" applyFont="1" applyFill="1" applyBorder="1" applyAlignment="1">
      <alignment vertical="center" wrapText="1"/>
    </xf>
    <xf numFmtId="187" fontId="10" fillId="9" borderId="3" xfId="33" applyNumberFormat="1" applyFont="1" applyFill="1" applyBorder="1" applyAlignment="1">
      <alignment vertical="center"/>
    </xf>
    <xf numFmtId="187" fontId="10" fillId="16" borderId="27" xfId="0" applyNumberFormat="1" applyFont="1" applyFill="1" applyBorder="1" applyAlignment="1">
      <alignment vertical="center" wrapText="1"/>
    </xf>
    <xf numFmtId="187" fontId="10" fillId="17" borderId="55" xfId="0" applyNumberFormat="1" applyFont="1" applyFill="1" applyBorder="1" applyAlignment="1">
      <alignment vertical="center" wrapText="1"/>
    </xf>
    <xf numFmtId="187" fontId="10" fillId="10" borderId="3" xfId="33" applyNumberFormat="1" applyFont="1" applyFill="1" applyBorder="1" applyAlignment="1">
      <alignment vertical="center"/>
    </xf>
    <xf numFmtId="187" fontId="10" fillId="18" borderId="27" xfId="0" applyNumberFormat="1" applyFont="1" applyFill="1" applyBorder="1" applyAlignment="1">
      <alignment vertical="center" wrapText="1"/>
    </xf>
    <xf numFmtId="187" fontId="10" fillId="19" borderId="56" xfId="0" applyNumberFormat="1" applyFont="1" applyFill="1" applyBorder="1" applyAlignment="1">
      <alignment vertical="center" wrapText="1"/>
    </xf>
    <xf numFmtId="187" fontId="10" fillId="4" borderId="3" xfId="33" applyNumberFormat="1" applyFont="1" applyFill="1" applyBorder="1" applyAlignment="1">
      <alignment vertical="center"/>
    </xf>
    <xf numFmtId="187" fontId="10" fillId="15" borderId="3" xfId="0" applyNumberFormat="1" applyFont="1" applyFill="1" applyBorder="1" applyAlignment="1">
      <alignment vertical="center" wrapText="1"/>
    </xf>
    <xf numFmtId="187" fontId="10" fillId="20" borderId="57" xfId="0" applyNumberFormat="1" applyFont="1" applyFill="1" applyBorder="1" applyAlignment="1">
      <alignment vertical="center" wrapText="1"/>
    </xf>
    <xf numFmtId="0" fontId="10" fillId="8" borderId="22" xfId="33" applyFont="1" applyFill="1" applyBorder="1" applyAlignment="1">
      <alignment vertical="center"/>
    </xf>
    <xf numFmtId="0" fontId="10" fillId="8" borderId="36" xfId="33" applyFont="1" applyFill="1" applyBorder="1" applyAlignment="1">
      <alignment vertical="center"/>
    </xf>
    <xf numFmtId="0" fontId="10" fillId="8" borderId="39" xfId="33" applyFont="1" applyFill="1" applyBorder="1" applyAlignment="1">
      <alignment vertical="center" wrapText="1"/>
    </xf>
    <xf numFmtId="176" fontId="10" fillId="8" borderId="40" xfId="33" applyNumberFormat="1" applyFont="1" applyFill="1" applyBorder="1" applyAlignment="1">
      <alignment vertical="center"/>
    </xf>
    <xf numFmtId="178" fontId="10" fillId="8" borderId="40" xfId="33" applyNumberFormat="1" applyFont="1" applyFill="1" applyBorder="1" applyAlignment="1">
      <alignment vertical="center"/>
    </xf>
    <xf numFmtId="178" fontId="10" fillId="8" borderId="41" xfId="33" applyNumberFormat="1" applyFont="1" applyFill="1" applyBorder="1" applyAlignment="1">
      <alignment vertical="center"/>
    </xf>
    <xf numFmtId="0" fontId="10" fillId="8" borderId="60" xfId="33" applyFont="1" applyFill="1" applyBorder="1" applyAlignment="1">
      <alignment vertical="center"/>
    </xf>
    <xf numFmtId="0" fontId="10" fillId="8" borderId="28" xfId="33" applyFont="1" applyFill="1" applyBorder="1" applyAlignment="1">
      <alignment vertical="center" wrapText="1"/>
    </xf>
    <xf numFmtId="176" fontId="10" fillId="8" borderId="28" xfId="33" applyNumberFormat="1" applyFont="1" applyFill="1" applyBorder="1" applyAlignment="1">
      <alignment vertical="center"/>
    </xf>
    <xf numFmtId="180" fontId="10" fillId="8" borderId="28" xfId="33" applyNumberFormat="1" applyFont="1" applyFill="1" applyBorder="1" applyAlignment="1">
      <alignment vertical="center"/>
    </xf>
    <xf numFmtId="180" fontId="10" fillId="8" borderId="29" xfId="33" applyNumberFormat="1" applyFont="1" applyFill="1" applyBorder="1" applyAlignment="1">
      <alignment vertical="center"/>
    </xf>
    <xf numFmtId="0" fontId="10" fillId="8" borderId="30" xfId="33" applyFont="1" applyFill="1" applyBorder="1" applyAlignment="1">
      <alignment vertical="center" wrapText="1"/>
    </xf>
    <xf numFmtId="176" fontId="10" fillId="8" borderId="30" xfId="33" applyNumberFormat="1" applyFont="1" applyFill="1" applyBorder="1" applyAlignment="1">
      <alignment vertical="center"/>
    </xf>
    <xf numFmtId="176" fontId="10" fillId="8" borderId="30" xfId="0" applyNumberFormat="1" applyFont="1" applyFill="1" applyBorder="1" applyAlignment="1">
      <alignment vertical="center" wrapText="1"/>
    </xf>
    <xf numFmtId="176" fontId="10" fillId="8" borderId="31" xfId="0" applyNumberFormat="1" applyFont="1" applyFill="1" applyBorder="1" applyAlignment="1">
      <alignment vertical="center" wrapText="1"/>
    </xf>
    <xf numFmtId="0" fontId="10" fillId="8" borderId="61" xfId="33" applyFont="1" applyFill="1" applyBorder="1" applyAlignment="1">
      <alignment vertical="center"/>
    </xf>
    <xf numFmtId="0" fontId="10" fillId="8" borderId="62" xfId="33" applyFont="1" applyFill="1" applyBorder="1" applyAlignment="1">
      <alignment vertical="center" wrapText="1"/>
    </xf>
    <xf numFmtId="176" fontId="10" fillId="8" borderId="62" xfId="33" applyNumberFormat="1" applyFont="1" applyFill="1" applyBorder="1" applyAlignment="1">
      <alignment vertical="center"/>
    </xf>
    <xf numFmtId="176" fontId="10" fillId="8" borderId="62" xfId="0" applyNumberFormat="1" applyFont="1" applyFill="1" applyBorder="1" applyAlignment="1">
      <alignment vertical="center" wrapText="1"/>
    </xf>
    <xf numFmtId="176" fontId="10" fillId="8" borderId="32" xfId="0" applyNumberFormat="1" applyFont="1" applyFill="1" applyBorder="1" applyAlignment="1">
      <alignment vertical="center" wrapText="1"/>
    </xf>
    <xf numFmtId="176" fontId="10" fillId="8" borderId="40" xfId="0" applyNumberFormat="1" applyFont="1" applyFill="1" applyBorder="1" applyAlignment="1">
      <alignment vertical="center" wrapText="1"/>
    </xf>
    <xf numFmtId="176" fontId="10" fillId="8" borderId="41" xfId="0" applyNumberFormat="1" applyFont="1" applyFill="1" applyBorder="1" applyAlignment="1">
      <alignment vertical="center" wrapText="1"/>
    </xf>
    <xf numFmtId="176" fontId="10" fillId="8" borderId="28" xfId="0" applyNumberFormat="1" applyFont="1" applyFill="1" applyBorder="1" applyAlignment="1">
      <alignment vertical="center" wrapText="1"/>
    </xf>
    <xf numFmtId="176" fontId="10" fillId="8" borderId="29" xfId="0" applyNumberFormat="1" applyFont="1" applyFill="1" applyBorder="1" applyAlignment="1">
      <alignment vertical="center" wrapText="1"/>
    </xf>
    <xf numFmtId="176" fontId="10" fillId="8" borderId="16" xfId="33" applyNumberFormat="1" applyFont="1" applyFill="1" applyBorder="1" applyAlignment="1">
      <alignment vertical="center"/>
    </xf>
    <xf numFmtId="176" fontId="10" fillId="8" borderId="17" xfId="0" applyNumberFormat="1" applyFont="1" applyFill="1" applyBorder="1" applyAlignment="1">
      <alignment vertical="center" wrapText="1"/>
    </xf>
    <xf numFmtId="0" fontId="10" fillId="8" borderId="37" xfId="33" applyFont="1" applyFill="1" applyBorder="1" applyAlignment="1">
      <alignment vertical="center"/>
    </xf>
    <xf numFmtId="176" fontId="10" fillId="8" borderId="64" xfId="0" applyNumberFormat="1" applyFont="1" applyFill="1" applyBorder="1" applyAlignment="1">
      <alignment vertical="center" wrapText="1"/>
    </xf>
    <xf numFmtId="0" fontId="10" fillId="8" borderId="65" xfId="33" applyFont="1" applyFill="1" applyBorder="1" applyAlignment="1">
      <alignment vertical="center"/>
    </xf>
    <xf numFmtId="176" fontId="10" fillId="8" borderId="66" xfId="0" applyNumberFormat="1" applyFont="1" applyFill="1" applyBorder="1" applyAlignment="1">
      <alignment vertical="center" wrapText="1"/>
    </xf>
    <xf numFmtId="176" fontId="10" fillId="8" borderId="46" xfId="33" applyNumberFormat="1" applyFont="1" applyFill="1" applyBorder="1" applyAlignment="1">
      <alignment vertical="center"/>
    </xf>
    <xf numFmtId="176" fontId="10" fillId="8" borderId="46" xfId="0" applyNumberFormat="1" applyFont="1" applyFill="1" applyBorder="1" applyAlignment="1">
      <alignment vertical="center" wrapText="1"/>
    </xf>
    <xf numFmtId="176" fontId="10" fillId="8" borderId="8" xfId="0" applyNumberFormat="1" applyFont="1" applyFill="1" applyBorder="1" applyAlignment="1">
      <alignment vertical="center" wrapText="1"/>
    </xf>
    <xf numFmtId="180" fontId="10" fillId="8" borderId="1" xfId="33" applyNumberFormat="1" applyFont="1" applyFill="1" applyBorder="1" applyAlignment="1">
      <alignment vertical="center"/>
    </xf>
    <xf numFmtId="184" fontId="10" fillId="8" borderId="11" xfId="33" applyNumberFormat="1" applyFont="1" applyFill="1" applyBorder="1" applyAlignment="1">
      <alignment vertical="center"/>
    </xf>
    <xf numFmtId="176" fontId="10" fillId="8" borderId="11" xfId="0" applyNumberFormat="1" applyFont="1" applyFill="1" applyBorder="1" applyAlignment="1">
      <alignment vertical="center" wrapText="1"/>
    </xf>
    <xf numFmtId="179" fontId="10" fillId="8" borderId="10" xfId="33" applyNumberFormat="1" applyFont="1" applyFill="1" applyBorder="1" applyAlignment="1">
      <alignment vertical="center"/>
    </xf>
    <xf numFmtId="179" fontId="10" fillId="8" borderId="67" xfId="33" applyNumberFormat="1" applyFont="1" applyFill="1" applyBorder="1" applyAlignment="1">
      <alignment vertical="center"/>
    </xf>
    <xf numFmtId="179" fontId="10" fillId="8" borderId="13" xfId="33" applyNumberFormat="1" applyFont="1" applyFill="1" applyBorder="1" applyAlignment="1">
      <alignment vertical="center"/>
    </xf>
    <xf numFmtId="0" fontId="18" fillId="8" borderId="0" xfId="33" applyFont="1" applyFill="1" applyAlignment="1">
      <alignment vertical="center"/>
    </xf>
    <xf numFmtId="0" fontId="10" fillId="8" borderId="0" xfId="32" applyFont="1" applyFill="1"/>
    <xf numFmtId="0" fontId="10" fillId="8" borderId="0" xfId="32" applyFont="1" applyFill="1" applyAlignment="1">
      <alignment horizontal="right"/>
    </xf>
    <xf numFmtId="0" fontId="10" fillId="5" borderId="1" xfId="32" applyFont="1" applyFill="1" applyBorder="1" applyAlignment="1">
      <alignment horizontal="center"/>
    </xf>
    <xf numFmtId="176" fontId="10" fillId="8" borderId="1" xfId="32" applyNumberFormat="1" applyFont="1" applyFill="1" applyBorder="1"/>
    <xf numFmtId="179" fontId="10" fillId="8" borderId="1" xfId="26" applyNumberFormat="1" applyFont="1" applyFill="1" applyBorder="1" applyAlignment="1"/>
    <xf numFmtId="0" fontId="10" fillId="8" borderId="1" xfId="32" applyFont="1" applyFill="1" applyBorder="1"/>
    <xf numFmtId="0" fontId="19" fillId="8" borderId="0" xfId="33" applyFont="1" applyFill="1" applyAlignment="1">
      <alignment vertical="center"/>
    </xf>
    <xf numFmtId="0" fontId="19" fillId="8" borderId="0" xfId="32" applyFont="1" applyFill="1" applyAlignment="1">
      <alignment vertical="center"/>
    </xf>
    <xf numFmtId="190" fontId="10" fillId="8" borderId="0" xfId="33" applyNumberFormat="1" applyFont="1" applyFill="1"/>
    <xf numFmtId="191" fontId="10" fillId="8" borderId="0" xfId="33" applyNumberFormat="1" applyFont="1" applyFill="1"/>
    <xf numFmtId="0" fontId="10" fillId="8" borderId="42" xfId="33" applyFont="1" applyFill="1" applyBorder="1" applyAlignment="1">
      <alignment vertical="center"/>
    </xf>
    <xf numFmtId="176" fontId="10" fillId="8" borderId="68" xfId="0" applyNumberFormat="1" applyFont="1" applyFill="1" applyBorder="1" applyAlignment="1">
      <alignment vertical="center" wrapText="1"/>
    </xf>
    <xf numFmtId="192" fontId="10" fillId="8" borderId="0" xfId="33" applyNumberFormat="1" applyFont="1" applyFill="1" applyAlignment="1">
      <alignment vertical="center"/>
    </xf>
    <xf numFmtId="0" fontId="10" fillId="5" borderId="69" xfId="33" applyFont="1" applyFill="1" applyBorder="1" applyAlignment="1">
      <alignment horizontal="center" vertical="center"/>
    </xf>
    <xf numFmtId="0" fontId="10" fillId="8" borderId="0" xfId="33" applyFont="1" applyFill="1" applyBorder="1" applyAlignment="1">
      <alignment vertical="center"/>
    </xf>
    <xf numFmtId="0" fontId="10" fillId="8" borderId="0" xfId="33" applyFont="1" applyFill="1" applyBorder="1"/>
    <xf numFmtId="185" fontId="10" fillId="8" borderId="11" xfId="33" applyNumberFormat="1" applyFont="1" applyFill="1" applyBorder="1" applyAlignment="1">
      <alignment vertical="center"/>
    </xf>
    <xf numFmtId="0" fontId="11" fillId="8" borderId="0" xfId="33" applyFont="1" applyFill="1" applyBorder="1" applyAlignment="1">
      <alignment horizontal="center" vertical="center"/>
    </xf>
    <xf numFmtId="0" fontId="11" fillId="8" borderId="0" xfId="33" applyFont="1" applyFill="1" applyBorder="1" applyAlignment="1">
      <alignment vertical="center" wrapText="1"/>
    </xf>
    <xf numFmtId="184" fontId="10" fillId="8" borderId="0" xfId="33" applyNumberFormat="1" applyFont="1" applyFill="1" applyBorder="1" applyAlignment="1">
      <alignment vertical="center"/>
    </xf>
    <xf numFmtId="178" fontId="10" fillId="8" borderId="0" xfId="33" applyNumberFormat="1" applyFont="1" applyFill="1" applyBorder="1" applyAlignment="1">
      <alignment vertical="center"/>
    </xf>
    <xf numFmtId="180" fontId="10" fillId="8" borderId="0" xfId="33" applyNumberFormat="1" applyFont="1" applyFill="1" applyBorder="1" applyAlignment="1">
      <alignment vertical="center"/>
    </xf>
    <xf numFmtId="176" fontId="10" fillId="8" borderId="0" xfId="0" applyNumberFormat="1" applyFont="1" applyFill="1" applyBorder="1" applyAlignment="1">
      <alignment vertical="center" wrapText="1"/>
    </xf>
    <xf numFmtId="185" fontId="10" fillId="8" borderId="67" xfId="33" applyNumberFormat="1" applyFont="1" applyFill="1" applyBorder="1" applyAlignment="1">
      <alignment vertical="center"/>
    </xf>
    <xf numFmtId="185" fontId="10" fillId="8" borderId="0" xfId="33" applyNumberFormat="1" applyFont="1" applyFill="1" applyBorder="1" applyAlignment="1">
      <alignment vertical="center"/>
    </xf>
    <xf numFmtId="10" fontId="10" fillId="8" borderId="0" xfId="26" applyNumberFormat="1" applyFont="1" applyFill="1" applyAlignment="1">
      <alignment vertical="center"/>
    </xf>
    <xf numFmtId="176" fontId="10" fillId="8" borderId="0" xfId="33" applyNumberFormat="1" applyFont="1" applyFill="1"/>
    <xf numFmtId="40" fontId="10" fillId="8" borderId="68" xfId="29" applyNumberFormat="1" applyFont="1" applyFill="1" applyBorder="1" applyAlignment="1">
      <alignment vertical="center" wrapText="1"/>
    </xf>
    <xf numFmtId="176" fontId="10" fillId="8" borderId="0" xfId="33" applyNumberFormat="1" applyFont="1" applyFill="1" applyBorder="1" applyAlignment="1">
      <alignment vertical="center"/>
    </xf>
    <xf numFmtId="38" fontId="10" fillId="8" borderId="0" xfId="29" applyFont="1" applyFill="1" applyBorder="1" applyAlignment="1">
      <alignment vertical="center"/>
    </xf>
    <xf numFmtId="176" fontId="10" fillId="8" borderId="58" xfId="33" applyNumberFormat="1" applyFont="1" applyFill="1" applyBorder="1" applyAlignment="1">
      <alignment vertical="center"/>
    </xf>
    <xf numFmtId="176" fontId="10" fillId="8" borderId="57" xfId="0" applyNumberFormat="1" applyFont="1" applyFill="1" applyBorder="1" applyAlignment="1">
      <alignment vertical="center" wrapText="1"/>
    </xf>
    <xf numFmtId="4" fontId="10" fillId="8" borderId="0" xfId="33" applyNumberFormat="1" applyFont="1" applyFill="1" applyAlignment="1">
      <alignment vertical="center"/>
    </xf>
    <xf numFmtId="194" fontId="10" fillId="8" borderId="0" xfId="33" applyNumberFormat="1" applyFont="1" applyFill="1" applyAlignment="1">
      <alignment vertical="center"/>
    </xf>
    <xf numFmtId="0" fontId="22" fillId="8" borderId="0" xfId="33" applyFont="1" applyFill="1"/>
    <xf numFmtId="0" fontId="23" fillId="8" borderId="0" xfId="33" applyFont="1" applyFill="1"/>
    <xf numFmtId="187" fontId="10" fillId="15" borderId="26" xfId="0" applyNumberFormat="1" applyFont="1" applyFill="1" applyBorder="1" applyAlignment="1">
      <alignment vertical="center" wrapText="1"/>
    </xf>
    <xf numFmtId="176" fontId="10" fillId="8" borderId="70" xfId="33" applyNumberFormat="1" applyFont="1" applyFill="1" applyBorder="1" applyAlignment="1">
      <alignment vertical="center"/>
    </xf>
    <xf numFmtId="176" fontId="10" fillId="8" borderId="70" xfId="0" applyNumberFormat="1" applyFont="1" applyFill="1" applyBorder="1" applyAlignment="1">
      <alignment vertical="center" wrapText="1"/>
    </xf>
    <xf numFmtId="176" fontId="10" fillId="8" borderId="71" xfId="0" applyNumberFormat="1" applyFont="1" applyFill="1" applyBorder="1" applyAlignment="1">
      <alignment vertical="center" wrapText="1"/>
    </xf>
    <xf numFmtId="0" fontId="10" fillId="8" borderId="0" xfId="31" applyFont="1" applyFill="1"/>
    <xf numFmtId="196" fontId="10" fillId="8" borderId="0" xfId="31" applyNumberFormat="1" applyFont="1" applyFill="1"/>
    <xf numFmtId="0" fontId="16" fillId="8" borderId="0" xfId="31" applyFont="1" applyFill="1"/>
    <xf numFmtId="195" fontId="10" fillId="8" borderId="0" xfId="31" applyNumberFormat="1" applyFont="1" applyFill="1"/>
    <xf numFmtId="198" fontId="10" fillId="8" borderId="0" xfId="33" applyNumberFormat="1" applyFont="1" applyFill="1" applyAlignment="1">
      <alignment vertical="center"/>
    </xf>
    <xf numFmtId="38" fontId="10" fillId="8" borderId="0" xfId="33" applyNumberFormat="1" applyFont="1" applyFill="1" applyAlignment="1">
      <alignment vertical="center"/>
    </xf>
    <xf numFmtId="0" fontId="26" fillId="8" borderId="0" xfId="33" applyFont="1" applyFill="1" applyAlignment="1">
      <alignment vertical="center"/>
    </xf>
    <xf numFmtId="38" fontId="10" fillId="8" borderId="4" xfId="29" applyFont="1" applyFill="1" applyBorder="1" applyAlignment="1">
      <alignment vertical="center"/>
    </xf>
    <xf numFmtId="0" fontId="27" fillId="5" borderId="1" xfId="33" applyFont="1" applyFill="1" applyBorder="1" applyAlignment="1">
      <alignment horizontal="center" vertical="center" wrapText="1"/>
    </xf>
    <xf numFmtId="11" fontId="10" fillId="8" borderId="0" xfId="33" applyNumberFormat="1" applyFont="1" applyFill="1" applyAlignment="1">
      <alignment vertical="center"/>
    </xf>
    <xf numFmtId="0" fontId="10" fillId="8" borderId="58" xfId="33" applyFont="1" applyFill="1" applyBorder="1" applyAlignment="1">
      <alignment vertical="center"/>
    </xf>
    <xf numFmtId="0" fontId="10" fillId="33" borderId="47" xfId="33" applyFont="1" applyFill="1" applyBorder="1" applyAlignment="1">
      <alignment vertical="center"/>
    </xf>
    <xf numFmtId="176" fontId="10" fillId="33" borderId="1" xfId="33" applyNumberFormat="1" applyFont="1" applyFill="1" applyBorder="1" applyAlignment="1">
      <alignment vertical="center"/>
    </xf>
    <xf numFmtId="0" fontId="10" fillId="33" borderId="21" xfId="33" applyFont="1" applyFill="1" applyBorder="1" applyAlignment="1">
      <alignment vertical="center"/>
    </xf>
    <xf numFmtId="0" fontId="10" fillId="34" borderId="47" xfId="33" applyFont="1" applyFill="1" applyBorder="1" applyAlignment="1">
      <alignment vertical="center"/>
    </xf>
    <xf numFmtId="176" fontId="10" fillId="34" borderId="11" xfId="33" applyNumberFormat="1" applyFont="1" applyFill="1" applyBorder="1" applyAlignment="1">
      <alignment vertical="center"/>
    </xf>
    <xf numFmtId="0" fontId="10" fillId="34" borderId="21" xfId="33" applyFont="1" applyFill="1" applyBorder="1" applyAlignment="1">
      <alignment vertical="center"/>
    </xf>
    <xf numFmtId="0" fontId="10" fillId="34" borderId="4" xfId="33" applyFont="1" applyFill="1" applyBorder="1" applyAlignment="1">
      <alignment vertical="center"/>
    </xf>
    <xf numFmtId="0" fontId="10" fillId="35" borderId="21" xfId="33" applyFont="1" applyFill="1" applyBorder="1" applyAlignment="1">
      <alignment vertical="center"/>
    </xf>
    <xf numFmtId="176" fontId="10" fillId="36" borderId="4" xfId="33" applyNumberFormat="1" applyFont="1" applyFill="1" applyBorder="1" applyAlignment="1">
      <alignment vertical="center"/>
    </xf>
    <xf numFmtId="9" fontId="10" fillId="33" borderId="1" xfId="26" applyFont="1" applyFill="1" applyBorder="1" applyAlignment="1">
      <alignment vertical="center"/>
    </xf>
    <xf numFmtId="9" fontId="10" fillId="8" borderId="1" xfId="26" applyFont="1" applyFill="1" applyBorder="1" applyAlignment="1">
      <alignment vertical="center"/>
    </xf>
    <xf numFmtId="9" fontId="10" fillId="8" borderId="11" xfId="26" applyFont="1" applyFill="1" applyBorder="1" applyAlignment="1">
      <alignment vertical="center"/>
    </xf>
    <xf numFmtId="9" fontId="10" fillId="36" borderId="4" xfId="26" applyFont="1" applyFill="1" applyBorder="1" applyAlignment="1">
      <alignment vertical="center"/>
    </xf>
    <xf numFmtId="0" fontId="10" fillId="37" borderId="34" xfId="33" applyFont="1" applyFill="1" applyBorder="1" applyAlignment="1">
      <alignment vertical="center"/>
    </xf>
    <xf numFmtId="0" fontId="10" fillId="37" borderId="22" xfId="33" applyFont="1" applyFill="1" applyBorder="1" applyAlignment="1">
      <alignment horizontal="center" vertical="center"/>
    </xf>
    <xf numFmtId="0" fontId="10" fillId="37" borderId="1" xfId="33" applyFont="1" applyFill="1" applyBorder="1" applyAlignment="1">
      <alignment horizontal="center" vertical="center"/>
    </xf>
    <xf numFmtId="40" fontId="10" fillId="8" borderId="73" xfId="29" applyNumberFormat="1" applyFont="1" applyFill="1" applyBorder="1" applyAlignment="1">
      <alignment vertical="center"/>
    </xf>
    <xf numFmtId="40" fontId="10" fillId="8" borderId="73" xfId="29" applyNumberFormat="1" applyFont="1" applyFill="1" applyBorder="1" applyAlignment="1">
      <alignment vertical="center" wrapText="1"/>
    </xf>
    <xf numFmtId="40" fontId="10" fillId="8" borderId="1" xfId="29" applyNumberFormat="1" applyFont="1" applyFill="1" applyBorder="1" applyAlignment="1">
      <alignment vertical="center"/>
    </xf>
    <xf numFmtId="40" fontId="10" fillId="8" borderId="74" xfId="29" applyNumberFormat="1" applyFont="1" applyFill="1" applyBorder="1" applyAlignment="1">
      <alignment vertical="center"/>
    </xf>
    <xf numFmtId="40" fontId="10" fillId="8" borderId="74" xfId="29" applyNumberFormat="1" applyFont="1" applyFill="1" applyBorder="1" applyAlignment="1">
      <alignment vertical="center" wrapText="1"/>
    </xf>
    <xf numFmtId="0" fontId="10" fillId="33" borderId="22" xfId="33" applyFont="1" applyFill="1" applyBorder="1" applyAlignment="1">
      <alignment vertical="center" wrapText="1"/>
    </xf>
    <xf numFmtId="40" fontId="10" fillId="33" borderId="1" xfId="29" applyNumberFormat="1" applyFont="1" applyFill="1" applyBorder="1" applyAlignment="1">
      <alignment vertical="center"/>
    </xf>
    <xf numFmtId="40" fontId="10" fillId="33" borderId="1" xfId="29" applyNumberFormat="1" applyFont="1" applyFill="1" applyBorder="1" applyAlignment="1">
      <alignment vertical="center" wrapText="1"/>
    </xf>
    <xf numFmtId="40" fontId="10" fillId="36" borderId="1" xfId="29" applyNumberFormat="1" applyFont="1" applyFill="1" applyBorder="1" applyAlignment="1">
      <alignment vertical="center"/>
    </xf>
    <xf numFmtId="40" fontId="10" fillId="36" borderId="1" xfId="29" applyNumberFormat="1" applyFont="1" applyFill="1" applyBorder="1" applyAlignment="1">
      <alignment vertical="center" wrapText="1"/>
    </xf>
    <xf numFmtId="40" fontId="10" fillId="8" borderId="58" xfId="29" applyNumberFormat="1" applyFont="1" applyFill="1" applyBorder="1" applyAlignment="1">
      <alignment vertical="center"/>
    </xf>
    <xf numFmtId="0" fontId="10" fillId="8" borderId="22" xfId="31" applyFont="1" applyFill="1" applyBorder="1"/>
    <xf numFmtId="0" fontId="10" fillId="8" borderId="0" xfId="31" applyFont="1" applyFill="1" applyBorder="1"/>
    <xf numFmtId="179" fontId="10" fillId="8" borderId="0" xfId="31" applyNumberFormat="1" applyFont="1" applyFill="1" applyBorder="1"/>
    <xf numFmtId="38" fontId="10" fillId="8" borderId="1" xfId="31" applyNumberFormat="1" applyFont="1" applyFill="1" applyBorder="1"/>
    <xf numFmtId="0" fontId="10" fillId="37" borderId="34" xfId="31" applyFont="1" applyFill="1" applyBorder="1"/>
    <xf numFmtId="0" fontId="10" fillId="37" borderId="22" xfId="31" applyFont="1" applyFill="1" applyBorder="1"/>
    <xf numFmtId="0" fontId="10" fillId="37" borderId="1" xfId="31" applyFont="1" applyFill="1" applyBorder="1" applyAlignment="1">
      <alignment horizontal="center"/>
    </xf>
    <xf numFmtId="0" fontId="10" fillId="8" borderId="34" xfId="31" applyFont="1" applyFill="1" applyBorder="1"/>
    <xf numFmtId="38" fontId="10" fillId="21" borderId="40" xfId="29" applyNumberFormat="1" applyFont="1" applyFill="1" applyBorder="1" applyAlignment="1">
      <alignment vertical="center"/>
    </xf>
    <xf numFmtId="38" fontId="10" fillId="22" borderId="1" xfId="29" applyNumberFormat="1" applyFont="1" applyFill="1" applyBorder="1" applyAlignment="1">
      <alignment vertical="center"/>
    </xf>
    <xf numFmtId="38" fontId="10" fillId="3" borderId="1" xfId="29" applyNumberFormat="1" applyFont="1" applyFill="1" applyBorder="1" applyAlignment="1">
      <alignment vertical="center"/>
    </xf>
    <xf numFmtId="38" fontId="10" fillId="24" borderId="20" xfId="29" applyNumberFormat="1" applyFont="1" applyFill="1" applyBorder="1" applyAlignment="1">
      <alignment vertical="center"/>
    </xf>
    <xf numFmtId="38" fontId="10" fillId="23" borderId="23" xfId="29" applyNumberFormat="1" applyFont="1" applyFill="1" applyBorder="1" applyAlignment="1">
      <alignment vertical="center"/>
    </xf>
    <xf numFmtId="38" fontId="10" fillId="23" borderId="25" xfId="29" applyNumberFormat="1" applyFont="1" applyFill="1" applyBorder="1" applyAlignment="1">
      <alignment vertical="center"/>
    </xf>
    <xf numFmtId="38" fontId="10" fillId="25" borderId="1" xfId="29" applyNumberFormat="1" applyFont="1" applyFill="1" applyBorder="1" applyAlignment="1">
      <alignment vertical="center"/>
    </xf>
    <xf numFmtId="38" fontId="10" fillId="9" borderId="1" xfId="29" applyNumberFormat="1" applyFont="1" applyFill="1" applyBorder="1" applyAlignment="1">
      <alignment vertical="center"/>
    </xf>
    <xf numFmtId="38" fontId="10" fillId="23" borderId="20" xfId="29" applyNumberFormat="1" applyFont="1" applyFill="1" applyBorder="1" applyAlignment="1">
      <alignment vertical="center"/>
    </xf>
    <xf numFmtId="38" fontId="10" fillId="10" borderId="1" xfId="29" applyNumberFormat="1" applyFont="1" applyFill="1" applyBorder="1" applyAlignment="1">
      <alignment vertical="center"/>
    </xf>
    <xf numFmtId="38" fontId="10" fillId="27" borderId="1" xfId="29" applyNumberFormat="1" applyFont="1" applyFill="1" applyBorder="1" applyAlignment="1">
      <alignment vertical="center"/>
    </xf>
    <xf numFmtId="38" fontId="10" fillId="5" borderId="40" xfId="29" applyNumberFormat="1" applyFont="1" applyFill="1" applyBorder="1" applyAlignment="1">
      <alignment vertical="center"/>
    </xf>
    <xf numFmtId="38" fontId="10" fillId="44" borderId="1" xfId="29" applyNumberFormat="1" applyFont="1" applyFill="1" applyBorder="1" applyAlignment="1">
      <alignment vertical="center"/>
    </xf>
    <xf numFmtId="38" fontId="10" fillId="33" borderId="1" xfId="29" applyNumberFormat="1" applyFont="1" applyFill="1" applyBorder="1" applyAlignment="1">
      <alignment vertical="center"/>
    </xf>
    <xf numFmtId="38" fontId="10" fillId="0" borderId="73" xfId="29" applyNumberFormat="1" applyFont="1" applyFill="1" applyBorder="1" applyAlignment="1">
      <alignment vertical="center"/>
    </xf>
    <xf numFmtId="38" fontId="10" fillId="0" borderId="30" xfId="29" applyNumberFormat="1" applyFont="1" applyFill="1" applyBorder="1" applyAlignment="1">
      <alignment vertical="center"/>
    </xf>
    <xf numFmtId="38" fontId="10" fillId="0" borderId="74" xfId="29" applyNumberFormat="1" applyFont="1" applyFill="1" applyBorder="1" applyAlignment="1">
      <alignment vertical="center"/>
    </xf>
    <xf numFmtId="38" fontId="10" fillId="45" borderId="4" xfId="29" applyNumberFormat="1" applyFont="1" applyFill="1" applyBorder="1" applyAlignment="1">
      <alignment vertical="center"/>
    </xf>
    <xf numFmtId="38" fontId="10" fillId="36" borderId="4" xfId="29" applyNumberFormat="1" applyFont="1" applyFill="1" applyBorder="1" applyAlignment="1">
      <alignment vertical="center"/>
    </xf>
    <xf numFmtId="38" fontId="10" fillId="36" borderId="1" xfId="29" applyNumberFormat="1" applyFont="1" applyFill="1" applyBorder="1" applyAlignment="1">
      <alignment vertical="center"/>
    </xf>
    <xf numFmtId="38" fontId="17" fillId="29" borderId="46" xfId="29" applyNumberFormat="1" applyFont="1" applyFill="1" applyBorder="1" applyAlignment="1">
      <alignment vertical="center"/>
    </xf>
    <xf numFmtId="38" fontId="17" fillId="8" borderId="46" xfId="29" applyNumberFormat="1" applyFont="1" applyFill="1" applyBorder="1" applyAlignment="1">
      <alignment vertical="center"/>
    </xf>
    <xf numFmtId="38" fontId="10" fillId="8" borderId="73" xfId="29" applyNumberFormat="1" applyFont="1" applyFill="1" applyBorder="1" applyAlignment="1">
      <alignment vertical="center"/>
    </xf>
    <xf numFmtId="38" fontId="10" fillId="8" borderId="30" xfId="29" applyNumberFormat="1" applyFont="1" applyFill="1" applyBorder="1" applyAlignment="1">
      <alignment vertical="center"/>
    </xf>
    <xf numFmtId="38" fontId="10" fillId="8" borderId="74" xfId="29" applyNumberFormat="1" applyFont="1" applyFill="1" applyBorder="1" applyAlignment="1">
      <alignment vertical="center"/>
    </xf>
    <xf numFmtId="40" fontId="10" fillId="13" borderId="40" xfId="29" applyNumberFormat="1" applyFont="1" applyFill="1" applyBorder="1" applyAlignment="1">
      <alignment vertical="center"/>
    </xf>
    <xf numFmtId="0" fontId="10" fillId="46" borderId="78" xfId="33" applyFont="1" applyFill="1" applyBorder="1" applyAlignment="1">
      <alignment vertical="center" wrapText="1"/>
    </xf>
    <xf numFmtId="0" fontId="10" fillId="46" borderId="77" xfId="33" applyFont="1" applyFill="1" applyBorder="1" applyAlignment="1">
      <alignment vertical="center" wrapText="1"/>
    </xf>
    <xf numFmtId="38" fontId="10" fillId="47" borderId="28" xfId="29" applyNumberFormat="1" applyFont="1" applyFill="1" applyBorder="1" applyAlignment="1">
      <alignment vertical="center"/>
    </xf>
    <xf numFmtId="0" fontId="10" fillId="46" borderId="79" xfId="33" applyFont="1" applyFill="1" applyBorder="1" applyAlignment="1">
      <alignment vertical="center" wrapText="1"/>
    </xf>
    <xf numFmtId="38" fontId="10" fillId="47" borderId="30" xfId="29" applyNumberFormat="1" applyFont="1" applyFill="1" applyBorder="1" applyAlignment="1">
      <alignment vertical="center"/>
    </xf>
    <xf numFmtId="40" fontId="10" fillId="46" borderId="28" xfId="29" applyNumberFormat="1" applyFont="1" applyFill="1" applyBorder="1" applyAlignment="1">
      <alignment vertical="center"/>
    </xf>
    <xf numFmtId="40" fontId="10" fillId="46" borderId="28" xfId="29" applyNumberFormat="1" applyFont="1" applyFill="1" applyBorder="1" applyAlignment="1">
      <alignment vertical="center" wrapText="1"/>
    </xf>
    <xf numFmtId="40" fontId="10" fillId="46" borderId="30" xfId="29" applyNumberFormat="1" applyFont="1" applyFill="1" applyBorder="1" applyAlignment="1">
      <alignment vertical="center"/>
    </xf>
    <xf numFmtId="40" fontId="10" fillId="46" borderId="30" xfId="29" applyNumberFormat="1" applyFont="1" applyFill="1" applyBorder="1" applyAlignment="1">
      <alignment vertical="center" wrapText="1"/>
    </xf>
    <xf numFmtId="0" fontId="10" fillId="46" borderId="80" xfId="33" applyFont="1" applyFill="1" applyBorder="1" applyAlignment="1">
      <alignment vertical="center" wrapText="1"/>
    </xf>
    <xf numFmtId="38" fontId="10" fillId="47" borderId="73" xfId="29" applyNumberFormat="1" applyFont="1" applyFill="1" applyBorder="1" applyAlignment="1">
      <alignment vertical="center"/>
    </xf>
    <xf numFmtId="40" fontId="10" fillId="46" borderId="73" xfId="29" applyNumberFormat="1" applyFont="1" applyFill="1" applyBorder="1" applyAlignment="1">
      <alignment vertical="center"/>
    </xf>
    <xf numFmtId="38" fontId="10" fillId="13" borderId="40" xfId="29" applyNumberFormat="1" applyFont="1" applyFill="1" applyBorder="1" applyAlignment="1">
      <alignment vertical="center"/>
    </xf>
    <xf numFmtId="184" fontId="10" fillId="8" borderId="72" xfId="33" applyNumberFormat="1" applyFont="1" applyFill="1" applyBorder="1" applyAlignment="1">
      <alignment vertical="center"/>
    </xf>
    <xf numFmtId="176" fontId="10" fillId="8" borderId="72" xfId="0" applyNumberFormat="1" applyFont="1" applyFill="1" applyBorder="1" applyAlignment="1">
      <alignment vertical="center" wrapText="1"/>
    </xf>
    <xf numFmtId="184" fontId="10" fillId="8" borderId="73" xfId="33" applyNumberFormat="1" applyFont="1" applyFill="1" applyBorder="1" applyAlignment="1">
      <alignment vertical="center"/>
    </xf>
    <xf numFmtId="179" fontId="10" fillId="8" borderId="72" xfId="33" applyNumberFormat="1" applyFont="1" applyFill="1" applyBorder="1" applyAlignment="1">
      <alignment vertical="center"/>
    </xf>
    <xf numFmtId="179" fontId="10" fillId="8" borderId="81" xfId="33" applyNumberFormat="1" applyFont="1" applyFill="1" applyBorder="1" applyAlignment="1">
      <alignment vertical="center"/>
    </xf>
    <xf numFmtId="176" fontId="10" fillId="8" borderId="72" xfId="33" applyNumberFormat="1" applyFont="1" applyFill="1" applyBorder="1" applyAlignment="1">
      <alignment vertical="center"/>
    </xf>
    <xf numFmtId="199" fontId="10" fillId="8" borderId="0" xfId="33" applyNumberFormat="1" applyFont="1" applyFill="1" applyAlignment="1">
      <alignment vertical="center"/>
    </xf>
    <xf numFmtId="176" fontId="10" fillId="8" borderId="73" xfId="33" applyNumberFormat="1" applyFont="1" applyFill="1" applyBorder="1" applyAlignment="1">
      <alignment horizontal="right" vertical="center"/>
    </xf>
    <xf numFmtId="176" fontId="10" fillId="8" borderId="82" xfId="33" applyNumberFormat="1" applyFont="1" applyFill="1" applyBorder="1" applyAlignment="1">
      <alignment vertical="center"/>
    </xf>
    <xf numFmtId="176" fontId="10" fillId="35" borderId="58" xfId="33" applyNumberFormat="1" applyFont="1" applyFill="1" applyBorder="1" applyAlignment="1">
      <alignment vertical="center"/>
    </xf>
    <xf numFmtId="0" fontId="10" fillId="34" borderId="58" xfId="33" applyFont="1" applyFill="1" applyBorder="1" applyAlignment="1">
      <alignment vertical="center"/>
    </xf>
    <xf numFmtId="38" fontId="10" fillId="48" borderId="28" xfId="29" applyNumberFormat="1" applyFont="1" applyFill="1" applyBorder="1" applyAlignment="1">
      <alignment vertical="center"/>
    </xf>
    <xf numFmtId="40" fontId="10" fillId="49" borderId="28" xfId="29" applyNumberFormat="1" applyFont="1" applyFill="1" applyBorder="1" applyAlignment="1">
      <alignment vertical="center"/>
    </xf>
    <xf numFmtId="38" fontId="10" fillId="48" borderId="23" xfId="29" applyNumberFormat="1" applyFont="1" applyFill="1" applyBorder="1" applyAlignment="1">
      <alignment vertical="center"/>
    </xf>
    <xf numFmtId="40" fontId="10" fillId="49" borderId="23" xfId="29" applyNumberFormat="1" applyFont="1" applyFill="1" applyBorder="1" applyAlignment="1">
      <alignment vertical="center"/>
    </xf>
    <xf numFmtId="40" fontId="10" fillId="49" borderId="23" xfId="29" applyNumberFormat="1" applyFont="1" applyFill="1" applyBorder="1" applyAlignment="1">
      <alignment vertical="center" wrapText="1"/>
    </xf>
    <xf numFmtId="38" fontId="10" fillId="48" borderId="25" xfId="29" applyNumberFormat="1" applyFont="1" applyFill="1" applyBorder="1" applyAlignment="1">
      <alignment vertical="center"/>
    </xf>
    <xf numFmtId="40" fontId="10" fillId="49" borderId="25" xfId="29" applyNumberFormat="1" applyFont="1" applyFill="1" applyBorder="1" applyAlignment="1">
      <alignment vertical="center"/>
    </xf>
    <xf numFmtId="38" fontId="10" fillId="48" borderId="20" xfId="29" applyNumberFormat="1" applyFont="1" applyFill="1" applyBorder="1" applyAlignment="1">
      <alignment vertical="center"/>
    </xf>
    <xf numFmtId="40" fontId="10" fillId="49" borderId="20" xfId="29" applyNumberFormat="1" applyFont="1" applyFill="1" applyBorder="1" applyAlignment="1">
      <alignment vertical="center" wrapText="1"/>
    </xf>
    <xf numFmtId="40" fontId="10" fillId="33" borderId="40" xfId="29" applyNumberFormat="1" applyFont="1" applyFill="1" applyBorder="1" applyAlignment="1">
      <alignment horizontal="center" vertical="center"/>
    </xf>
    <xf numFmtId="40" fontId="10" fillId="33" borderId="76" xfId="29" applyNumberFormat="1" applyFont="1" applyFill="1" applyBorder="1" applyAlignment="1">
      <alignment vertical="center"/>
    </xf>
    <xf numFmtId="40" fontId="10" fillId="51" borderId="76" xfId="29" applyNumberFormat="1" applyFont="1" applyFill="1" applyBorder="1" applyAlignment="1">
      <alignment vertical="center" wrapText="1"/>
    </xf>
    <xf numFmtId="38" fontId="10" fillId="33" borderId="40" xfId="29" applyNumberFormat="1" applyFont="1" applyFill="1" applyBorder="1" applyAlignment="1">
      <alignment vertical="center"/>
    </xf>
    <xf numFmtId="40" fontId="10" fillId="33" borderId="40" xfId="29" applyNumberFormat="1" applyFont="1" applyFill="1" applyBorder="1" applyAlignment="1">
      <alignment vertical="center"/>
    </xf>
    <xf numFmtId="40" fontId="10" fillId="33" borderId="40" xfId="29" applyNumberFormat="1" applyFont="1" applyFill="1" applyBorder="1" applyAlignment="1">
      <alignment vertical="center" wrapText="1"/>
    </xf>
    <xf numFmtId="38" fontId="17" fillId="33" borderId="46" xfId="29" applyNumberFormat="1" applyFont="1" applyFill="1" applyBorder="1" applyAlignment="1">
      <alignment vertical="center"/>
    </xf>
    <xf numFmtId="40" fontId="17" fillId="33" borderId="46" xfId="29" applyNumberFormat="1" applyFont="1" applyFill="1" applyBorder="1" applyAlignment="1">
      <alignment vertical="center" wrapText="1"/>
    </xf>
    <xf numFmtId="38" fontId="10" fillId="33" borderId="4" xfId="29" applyNumberFormat="1" applyFont="1" applyFill="1" applyBorder="1" applyAlignment="1">
      <alignment vertical="center"/>
    </xf>
    <xf numFmtId="0" fontId="10" fillId="37" borderId="16" xfId="33" applyFont="1" applyFill="1" applyBorder="1" applyAlignment="1">
      <alignment horizontal="center" vertical="center"/>
    </xf>
    <xf numFmtId="0" fontId="21" fillId="8" borderId="0" xfId="33" applyFont="1" applyFill="1" applyAlignment="1">
      <alignment vertical="center"/>
    </xf>
    <xf numFmtId="0" fontId="10" fillId="49" borderId="0" xfId="33" applyFont="1" applyFill="1" applyAlignment="1">
      <alignment vertical="center"/>
    </xf>
    <xf numFmtId="40" fontId="10" fillId="49" borderId="20" xfId="29" applyNumberFormat="1" applyFont="1" applyFill="1" applyBorder="1" applyAlignment="1">
      <alignment vertical="center"/>
    </xf>
    <xf numFmtId="38" fontId="10" fillId="48" borderId="58" xfId="29" applyNumberFormat="1" applyFont="1" applyFill="1" applyBorder="1" applyAlignment="1">
      <alignment vertical="center"/>
    </xf>
    <xf numFmtId="40" fontId="10" fillId="49" borderId="58" xfId="29" applyNumberFormat="1" applyFont="1" applyFill="1" applyBorder="1" applyAlignment="1">
      <alignment vertical="center"/>
    </xf>
    <xf numFmtId="40" fontId="10" fillId="49" borderId="58" xfId="29" applyNumberFormat="1" applyFont="1" applyFill="1" applyBorder="1" applyAlignment="1">
      <alignment vertical="center" wrapText="1"/>
    </xf>
    <xf numFmtId="38" fontId="10" fillId="49" borderId="73" xfId="29" applyNumberFormat="1" applyFont="1" applyFill="1" applyBorder="1" applyAlignment="1">
      <alignment vertical="center"/>
    </xf>
    <xf numFmtId="40" fontId="10" fillId="49" borderId="73" xfId="29" applyNumberFormat="1" applyFont="1" applyFill="1" applyBorder="1" applyAlignment="1">
      <alignment vertical="center"/>
    </xf>
    <xf numFmtId="40" fontId="10" fillId="49" borderId="73" xfId="29" applyNumberFormat="1" applyFont="1" applyFill="1" applyBorder="1" applyAlignment="1">
      <alignment vertical="center" wrapText="1"/>
    </xf>
    <xf numFmtId="40" fontId="10" fillId="49" borderId="30" xfId="29" applyNumberFormat="1" applyFont="1" applyFill="1" applyBorder="1" applyAlignment="1">
      <alignment vertical="center"/>
    </xf>
    <xf numFmtId="40" fontId="10" fillId="49" borderId="30" xfId="29" applyNumberFormat="1" applyFont="1" applyFill="1" applyBorder="1" applyAlignment="1">
      <alignment vertical="center" wrapText="1"/>
    </xf>
    <xf numFmtId="38" fontId="10" fillId="49" borderId="74" xfId="29" applyNumberFormat="1" applyFont="1" applyFill="1" applyBorder="1" applyAlignment="1">
      <alignment vertical="center"/>
    </xf>
    <xf numFmtId="40" fontId="10" fillId="49" borderId="74" xfId="29" applyNumberFormat="1" applyFont="1" applyFill="1" applyBorder="1" applyAlignment="1">
      <alignment vertical="center"/>
    </xf>
    <xf numFmtId="40" fontId="10" fillId="49" borderId="74" xfId="29" applyNumberFormat="1" applyFont="1" applyFill="1" applyBorder="1" applyAlignment="1">
      <alignment vertical="center" wrapText="1"/>
    </xf>
    <xf numFmtId="38" fontId="10" fillId="52" borderId="28" xfId="29" applyNumberFormat="1" applyFont="1" applyFill="1" applyBorder="1" applyAlignment="1">
      <alignment vertical="center"/>
    </xf>
    <xf numFmtId="40" fontId="10" fillId="49" borderId="28" xfId="29" applyNumberFormat="1" applyFont="1" applyFill="1" applyBorder="1" applyAlignment="1">
      <alignment vertical="center" wrapText="1"/>
    </xf>
    <xf numFmtId="38" fontId="10" fillId="52" borderId="82" xfId="29" applyNumberFormat="1" applyFont="1" applyFill="1" applyBorder="1" applyAlignment="1">
      <alignment vertical="center"/>
    </xf>
    <xf numFmtId="40" fontId="10" fillId="49" borderId="82" xfId="29" applyNumberFormat="1" applyFont="1" applyFill="1" applyBorder="1" applyAlignment="1">
      <alignment vertical="center"/>
    </xf>
    <xf numFmtId="40" fontId="10" fillId="49" borderId="82" xfId="29" applyNumberFormat="1" applyFont="1" applyFill="1" applyBorder="1" applyAlignment="1">
      <alignment vertical="center" wrapText="1"/>
    </xf>
    <xf numFmtId="176" fontId="10" fillId="49" borderId="1" xfId="33" applyNumberFormat="1" applyFont="1" applyFill="1" applyBorder="1" applyAlignment="1">
      <alignment vertical="center"/>
    </xf>
    <xf numFmtId="184" fontId="10" fillId="49" borderId="1" xfId="33" applyNumberFormat="1" applyFont="1" applyFill="1" applyBorder="1" applyAlignment="1">
      <alignment vertical="center"/>
    </xf>
    <xf numFmtId="176" fontId="10" fillId="49" borderId="9" xfId="33" applyNumberFormat="1" applyFont="1" applyFill="1" applyBorder="1" applyAlignment="1">
      <alignment vertical="center"/>
    </xf>
    <xf numFmtId="184" fontId="10" fillId="49" borderId="9" xfId="33" applyNumberFormat="1" applyFont="1" applyFill="1" applyBorder="1" applyAlignment="1">
      <alignment vertical="center"/>
    </xf>
    <xf numFmtId="176" fontId="10" fillId="49" borderId="4" xfId="33" applyNumberFormat="1" applyFont="1" applyFill="1" applyBorder="1" applyAlignment="1">
      <alignment vertical="center"/>
    </xf>
    <xf numFmtId="184" fontId="10" fillId="49" borderId="4" xfId="33" applyNumberFormat="1" applyFont="1" applyFill="1" applyBorder="1" applyAlignment="1">
      <alignment vertical="center"/>
    </xf>
    <xf numFmtId="10" fontId="10" fillId="49" borderId="10" xfId="33" applyNumberFormat="1" applyFont="1" applyFill="1" applyBorder="1" applyAlignment="1">
      <alignment vertical="center"/>
    </xf>
    <xf numFmtId="185" fontId="10" fillId="49" borderId="1" xfId="33" applyNumberFormat="1" applyFont="1" applyFill="1" applyBorder="1" applyAlignment="1">
      <alignment vertical="center"/>
    </xf>
    <xf numFmtId="10" fontId="10" fillId="49" borderId="12" xfId="33" applyNumberFormat="1" applyFont="1" applyFill="1" applyBorder="1" applyAlignment="1">
      <alignment vertical="center"/>
    </xf>
    <xf numFmtId="185" fontId="10" fillId="49" borderId="9" xfId="33" applyNumberFormat="1" applyFont="1" applyFill="1" applyBorder="1" applyAlignment="1">
      <alignment vertical="center"/>
    </xf>
    <xf numFmtId="10" fontId="10" fillId="49" borderId="13" xfId="33" applyNumberFormat="1" applyFont="1" applyFill="1" applyBorder="1" applyAlignment="1">
      <alignment vertical="center"/>
    </xf>
    <xf numFmtId="185" fontId="10" fillId="49" borderId="4" xfId="33" applyNumberFormat="1" applyFont="1" applyFill="1" applyBorder="1" applyAlignment="1">
      <alignment vertical="center"/>
    </xf>
    <xf numFmtId="185" fontId="10" fillId="49" borderId="83" xfId="33" applyNumberFormat="1" applyFont="1" applyFill="1" applyBorder="1" applyAlignment="1">
      <alignment vertical="center"/>
    </xf>
    <xf numFmtId="184" fontId="10" fillId="49" borderId="83" xfId="33" applyNumberFormat="1" applyFont="1" applyFill="1" applyBorder="1" applyAlignment="1">
      <alignment vertical="center"/>
    </xf>
    <xf numFmtId="176" fontId="10" fillId="8" borderId="0" xfId="32" applyNumberFormat="1" applyFont="1" applyFill="1"/>
    <xf numFmtId="9" fontId="10" fillId="8" borderId="1" xfId="33" applyNumberFormat="1" applyFont="1" applyFill="1" applyBorder="1" applyAlignment="1">
      <alignment vertical="center"/>
    </xf>
    <xf numFmtId="9" fontId="10" fillId="8" borderId="9" xfId="33" applyNumberFormat="1" applyFont="1" applyFill="1" applyBorder="1" applyAlignment="1">
      <alignment vertical="center"/>
    </xf>
    <xf numFmtId="9" fontId="10" fillId="8" borderId="4" xfId="33" applyNumberFormat="1" applyFont="1" applyFill="1" applyBorder="1" applyAlignment="1">
      <alignment vertical="center"/>
    </xf>
    <xf numFmtId="9" fontId="10" fillId="34" borderId="58" xfId="26" applyFont="1" applyFill="1" applyBorder="1" applyAlignment="1">
      <alignment vertical="center"/>
    </xf>
    <xf numFmtId="9" fontId="10" fillId="35" borderId="58" xfId="26" applyFont="1" applyFill="1" applyBorder="1" applyAlignment="1">
      <alignment vertical="center"/>
    </xf>
    <xf numFmtId="179" fontId="10" fillId="8" borderId="11" xfId="26" applyNumberFormat="1" applyFont="1" applyFill="1" applyBorder="1" applyAlignment="1">
      <alignment vertical="center"/>
    </xf>
    <xf numFmtId="10" fontId="10" fillId="8" borderId="1" xfId="26" applyNumberFormat="1" applyFont="1" applyFill="1" applyBorder="1" applyAlignment="1">
      <alignment vertical="center"/>
    </xf>
    <xf numFmtId="177" fontId="10" fillId="8" borderId="46" xfId="33" applyNumberFormat="1" applyFont="1" applyFill="1" applyBorder="1" applyAlignment="1">
      <alignment vertical="center"/>
    </xf>
    <xf numFmtId="0" fontId="10" fillId="8" borderId="0" xfId="32" applyFont="1" applyFill="1" applyAlignment="1">
      <alignment vertical="center"/>
    </xf>
    <xf numFmtId="176" fontId="10" fillId="8" borderId="1" xfId="32" applyNumberFormat="1" applyFont="1" applyFill="1" applyBorder="1" applyAlignment="1">
      <alignment vertical="center"/>
    </xf>
    <xf numFmtId="0" fontId="21" fillId="8" borderId="0" xfId="33" applyFont="1" applyFill="1" applyAlignment="1">
      <alignment horizontal="center" vertical="center"/>
    </xf>
    <xf numFmtId="177" fontId="21" fillId="8" borderId="0" xfId="33" applyNumberFormat="1" applyFont="1" applyFill="1" applyAlignment="1">
      <alignment vertical="center"/>
    </xf>
    <xf numFmtId="177" fontId="21" fillId="8" borderId="0" xfId="33" applyNumberFormat="1" applyFont="1" applyFill="1" applyBorder="1" applyAlignment="1">
      <alignment vertical="center"/>
    </xf>
    <xf numFmtId="177" fontId="21" fillId="8" borderId="0" xfId="33" applyNumberFormat="1" applyFont="1" applyFill="1" applyAlignment="1">
      <alignment horizontal="center" vertical="center"/>
    </xf>
    <xf numFmtId="0" fontId="21" fillId="46" borderId="0" xfId="0" applyFont="1" applyFill="1">
      <alignment vertical="center"/>
    </xf>
    <xf numFmtId="0" fontId="34" fillId="46" borderId="0" xfId="0" applyFont="1" applyFill="1">
      <alignment vertical="center"/>
    </xf>
    <xf numFmtId="0" fontId="21" fillId="46" borderId="0" xfId="0" applyFont="1" applyFill="1" applyAlignment="1">
      <alignment horizontal="right" vertical="center"/>
    </xf>
    <xf numFmtId="0" fontId="32" fillId="46" borderId="0" xfId="28" applyFont="1" applyFill="1" applyAlignment="1" applyProtection="1">
      <alignment horizontal="right" vertical="center"/>
    </xf>
    <xf numFmtId="0" fontId="21" fillId="37" borderId="1" xfId="0" applyFont="1" applyFill="1" applyBorder="1">
      <alignment vertical="center"/>
    </xf>
    <xf numFmtId="0" fontId="21" fillId="46" borderId="1" xfId="0" applyFont="1" applyFill="1" applyBorder="1">
      <alignment vertical="center"/>
    </xf>
    <xf numFmtId="0" fontId="21" fillId="46" borderId="1" xfId="0" applyFont="1" applyFill="1" applyBorder="1" applyAlignment="1">
      <alignment vertical="center" wrapText="1"/>
    </xf>
    <xf numFmtId="0" fontId="21" fillId="53" borderId="1" xfId="0" applyFont="1" applyFill="1" applyBorder="1" applyAlignment="1">
      <alignment vertical="center" wrapText="1"/>
    </xf>
    <xf numFmtId="0" fontId="35" fillId="46" borderId="0" xfId="34" applyFont="1" applyFill="1">
      <alignment vertical="center"/>
    </xf>
    <xf numFmtId="0" fontId="0" fillId="46" borderId="1" xfId="0" applyFill="1" applyBorder="1" applyAlignment="1">
      <alignment vertical="center" wrapText="1"/>
    </xf>
    <xf numFmtId="0" fontId="36" fillId="46" borderId="0" xfId="34" applyFont="1" applyFill="1">
      <alignment vertical="center"/>
    </xf>
    <xf numFmtId="0" fontId="48" fillId="8" borderId="0" xfId="33" applyFont="1" applyFill="1" applyAlignment="1">
      <alignment vertical="center"/>
    </xf>
    <xf numFmtId="0" fontId="0" fillId="46" borderId="0" xfId="0" applyFill="1">
      <alignment vertical="center"/>
    </xf>
    <xf numFmtId="0" fontId="0" fillId="46" borderId="0" xfId="0" applyFill="1" applyAlignment="1">
      <alignment horizontal="center" vertical="center"/>
    </xf>
    <xf numFmtId="0" fontId="38" fillId="8" borderId="0" xfId="33" applyFont="1" applyFill="1" applyBorder="1" applyAlignment="1">
      <alignment vertical="center"/>
    </xf>
    <xf numFmtId="189" fontId="10" fillId="8" borderId="1" xfId="33" applyNumberFormat="1" applyFont="1" applyFill="1" applyBorder="1" applyAlignment="1">
      <alignment vertical="center"/>
    </xf>
    <xf numFmtId="188" fontId="10" fillId="8" borderId="1" xfId="33" applyNumberFormat="1" applyFont="1" applyFill="1" applyBorder="1" applyAlignment="1">
      <alignment vertical="center"/>
    </xf>
    <xf numFmtId="189" fontId="10" fillId="32" borderId="1" xfId="33" applyNumberFormat="1" applyFont="1" applyFill="1" applyBorder="1" applyAlignment="1">
      <alignment vertical="center"/>
    </xf>
    <xf numFmtId="189" fontId="10" fillId="54" borderId="1" xfId="33" applyNumberFormat="1" applyFont="1" applyFill="1" applyBorder="1" applyAlignment="1">
      <alignment vertical="center"/>
    </xf>
    <xf numFmtId="178" fontId="10" fillId="8" borderId="1" xfId="33" applyNumberFormat="1" applyFont="1" applyFill="1" applyBorder="1" applyAlignment="1">
      <alignment vertical="center" wrapText="1"/>
    </xf>
    <xf numFmtId="0" fontId="10" fillId="5" borderId="1" xfId="33" applyFont="1" applyFill="1" applyBorder="1" applyAlignment="1">
      <alignment horizontal="center" vertical="center" wrapText="1"/>
    </xf>
    <xf numFmtId="176" fontId="10" fillId="0" borderId="1" xfId="0" applyNumberFormat="1" applyFont="1" applyFill="1" applyBorder="1">
      <alignment vertical="center"/>
    </xf>
    <xf numFmtId="201" fontId="10" fillId="8" borderId="0" xfId="33" applyNumberFormat="1" applyFont="1" applyFill="1" applyAlignment="1">
      <alignment vertical="center"/>
    </xf>
    <xf numFmtId="0" fontId="15" fillId="46" borderId="0" xfId="33" applyFont="1" applyFill="1" applyAlignment="1">
      <alignment vertical="center"/>
    </xf>
    <xf numFmtId="0" fontId="10" fillId="46" borderId="0" xfId="33" applyFont="1" applyFill="1" applyAlignment="1">
      <alignment vertical="center"/>
    </xf>
    <xf numFmtId="0" fontId="21" fillId="8" borderId="0" xfId="33" applyFont="1" applyFill="1"/>
    <xf numFmtId="181" fontId="21" fillId="8" borderId="0" xfId="33" applyNumberFormat="1" applyFont="1" applyFill="1"/>
    <xf numFmtId="182" fontId="21" fillId="8" borderId="0" xfId="33" applyNumberFormat="1" applyFont="1" applyFill="1"/>
    <xf numFmtId="0" fontId="21" fillId="8" borderId="0" xfId="33" applyFont="1" applyFill="1" applyBorder="1"/>
    <xf numFmtId="0" fontId="10" fillId="5" borderId="86" xfId="33" applyFont="1" applyFill="1" applyBorder="1" applyAlignment="1">
      <alignment horizontal="center" vertical="top" wrapText="1"/>
    </xf>
    <xf numFmtId="181" fontId="49" fillId="8" borderId="0" xfId="33" applyNumberFormat="1" applyFont="1" applyFill="1"/>
    <xf numFmtId="0" fontId="21" fillId="5" borderId="87" xfId="33" applyFont="1" applyFill="1" applyBorder="1" applyAlignment="1">
      <alignment horizontal="center" vertical="top" wrapText="1"/>
    </xf>
    <xf numFmtId="0" fontId="22" fillId="8" borderId="0" xfId="33" applyFont="1" applyFill="1" applyAlignment="1">
      <alignment vertical="center"/>
    </xf>
    <xf numFmtId="176" fontId="10" fillId="8" borderId="88" xfId="33" applyNumberFormat="1" applyFont="1" applyFill="1" applyBorder="1" applyAlignment="1">
      <alignment vertical="center"/>
    </xf>
    <xf numFmtId="176" fontId="10" fillId="8" borderId="89" xfId="33" applyNumberFormat="1" applyFont="1" applyFill="1" applyBorder="1" applyAlignment="1">
      <alignment vertical="center"/>
    </xf>
    <xf numFmtId="9" fontId="10" fillId="8" borderId="90" xfId="33" applyNumberFormat="1" applyFont="1" applyFill="1" applyBorder="1" applyAlignment="1">
      <alignment vertical="center"/>
    </xf>
    <xf numFmtId="9" fontId="10" fillId="8" borderId="89" xfId="33" applyNumberFormat="1" applyFont="1" applyFill="1" applyBorder="1" applyAlignment="1">
      <alignment vertical="center"/>
    </xf>
    <xf numFmtId="182" fontId="10" fillId="8" borderId="0" xfId="33" applyNumberFormat="1" applyFont="1" applyFill="1" applyAlignment="1">
      <alignment vertical="center"/>
    </xf>
    <xf numFmtId="181" fontId="10" fillId="8" borderId="0" xfId="33" applyNumberFormat="1" applyFont="1" applyFill="1" applyAlignment="1">
      <alignment vertical="center"/>
    </xf>
    <xf numFmtId="0" fontId="48" fillId="8" borderId="0" xfId="32" applyFont="1" applyFill="1"/>
    <xf numFmtId="0" fontId="48" fillId="8" borderId="0" xfId="32" applyFont="1" applyFill="1" applyAlignment="1">
      <alignment vertical="center"/>
    </xf>
    <xf numFmtId="0" fontId="40" fillId="5" borderId="1" xfId="33" applyFont="1" applyFill="1" applyBorder="1" applyAlignment="1">
      <alignment horizontal="center" vertical="center" wrapText="1"/>
    </xf>
    <xf numFmtId="0" fontId="10" fillId="8" borderId="9" xfId="33" applyFont="1" applyFill="1" applyBorder="1" applyAlignment="1">
      <alignment vertical="center"/>
    </xf>
    <xf numFmtId="0" fontId="10" fillId="8" borderId="4" xfId="33" applyFont="1" applyFill="1" applyBorder="1" applyAlignment="1">
      <alignment vertical="center"/>
    </xf>
    <xf numFmtId="0" fontId="10" fillId="8" borderId="1" xfId="33" applyFont="1" applyFill="1" applyBorder="1"/>
    <xf numFmtId="0" fontId="10" fillId="8" borderId="11" xfId="33" applyFont="1" applyFill="1" applyBorder="1" applyAlignment="1">
      <alignment vertical="center" wrapText="1"/>
    </xf>
    <xf numFmtId="0" fontId="10" fillId="8" borderId="72" xfId="33" applyFont="1" applyFill="1" applyBorder="1" applyAlignment="1">
      <alignment vertical="center" wrapText="1"/>
    </xf>
    <xf numFmtId="0" fontId="10" fillId="8" borderId="4" xfId="33" applyFont="1" applyFill="1" applyBorder="1" applyAlignment="1">
      <alignment vertical="center" wrapText="1"/>
    </xf>
    <xf numFmtId="0" fontId="10" fillId="46" borderId="0" xfId="33" applyFont="1" applyFill="1"/>
    <xf numFmtId="185" fontId="10" fillId="8" borderId="1" xfId="33" applyNumberFormat="1" applyFont="1" applyFill="1" applyBorder="1" applyAlignment="1">
      <alignment vertical="center" wrapText="1"/>
    </xf>
    <xf numFmtId="185" fontId="10" fillId="8" borderId="11" xfId="33" applyNumberFormat="1" applyFont="1" applyFill="1" applyBorder="1" applyAlignment="1">
      <alignment vertical="center" wrapText="1"/>
    </xf>
    <xf numFmtId="185" fontId="10" fillId="8" borderId="4" xfId="33" applyNumberFormat="1" applyFont="1" applyFill="1" applyBorder="1" applyAlignment="1">
      <alignment vertical="center" wrapText="1"/>
    </xf>
    <xf numFmtId="0" fontId="10" fillId="8" borderId="9" xfId="33" applyFont="1" applyFill="1" applyBorder="1" applyAlignment="1">
      <alignment vertical="center" wrapText="1"/>
    </xf>
    <xf numFmtId="0" fontId="10" fillId="5" borderId="63" xfId="33" applyFont="1" applyFill="1" applyBorder="1" applyAlignment="1">
      <alignment horizontal="left" vertical="center"/>
    </xf>
    <xf numFmtId="176" fontId="10" fillId="8" borderId="72" xfId="33" applyNumberFormat="1" applyFont="1" applyFill="1" applyBorder="1" applyAlignment="1">
      <alignment horizontal="right" vertical="center"/>
    </xf>
    <xf numFmtId="0" fontId="40" fillId="5" borderId="16" xfId="33" applyFont="1" applyFill="1" applyBorder="1" applyAlignment="1">
      <alignment horizontal="center" vertical="center" wrapText="1"/>
    </xf>
    <xf numFmtId="0" fontId="10" fillId="5" borderId="16" xfId="33" applyFont="1" applyFill="1" applyBorder="1" applyAlignment="1">
      <alignment horizontal="center" vertical="center" wrapText="1"/>
    </xf>
    <xf numFmtId="0" fontId="11" fillId="8" borderId="0" xfId="33" applyFont="1" applyFill="1" applyBorder="1"/>
    <xf numFmtId="176" fontId="21" fillId="8" borderId="0" xfId="33" applyNumberFormat="1" applyFont="1" applyFill="1" applyBorder="1"/>
    <xf numFmtId="0" fontId="10" fillId="46" borderId="0" xfId="0" applyFont="1" applyFill="1" applyAlignment="1">
      <alignment horizontal="center" vertical="center"/>
    </xf>
    <xf numFmtId="0" fontId="10" fillId="46" borderId="1" xfId="0" applyFont="1" applyFill="1" applyBorder="1" applyAlignment="1">
      <alignment horizontal="center" vertical="center"/>
    </xf>
    <xf numFmtId="176" fontId="50" fillId="8" borderId="0" xfId="33" applyNumberFormat="1" applyFont="1" applyFill="1" applyAlignment="1">
      <alignment vertical="center"/>
    </xf>
    <xf numFmtId="0" fontId="10" fillId="46" borderId="0" xfId="0" applyFont="1" applyFill="1">
      <alignment vertical="center"/>
    </xf>
    <xf numFmtId="0" fontId="41" fillId="46" borderId="0" xfId="34" applyFont="1" applyFill="1">
      <alignment vertical="center"/>
    </xf>
    <xf numFmtId="0" fontId="41" fillId="46" borderId="1" xfId="34" applyFont="1" applyFill="1" applyBorder="1" applyAlignment="1">
      <alignment horizontal="center" vertical="center"/>
    </xf>
    <xf numFmtId="38" fontId="41" fillId="46" borderId="34" xfId="29" applyFont="1" applyFill="1" applyBorder="1" applyAlignment="1">
      <alignment horizontal="right" vertical="center"/>
    </xf>
    <xf numFmtId="0" fontId="41" fillId="46" borderId="1" xfId="34" applyFont="1" applyFill="1" applyBorder="1" applyAlignment="1">
      <alignment horizontal="right" vertical="center"/>
    </xf>
    <xf numFmtId="0" fontId="41" fillId="46" borderId="34" xfId="34" applyFont="1" applyFill="1" applyBorder="1" applyAlignment="1">
      <alignment horizontal="right" vertical="center"/>
    </xf>
    <xf numFmtId="0" fontId="41" fillId="46" borderId="0" xfId="34" applyFont="1" applyFill="1" applyBorder="1" applyAlignment="1">
      <alignment vertical="center"/>
    </xf>
    <xf numFmtId="0" fontId="41" fillId="46" borderId="1" xfId="34" applyFont="1" applyFill="1" applyBorder="1">
      <alignment vertical="center"/>
    </xf>
    <xf numFmtId="0" fontId="41" fillId="46" borderId="0" xfId="34" applyFont="1" applyFill="1" applyAlignment="1">
      <alignment vertical="center"/>
    </xf>
    <xf numFmtId="0" fontId="10" fillId="8" borderId="0" xfId="33" applyFont="1" applyFill="1" applyAlignment="1">
      <alignment horizontal="center" vertical="center"/>
    </xf>
    <xf numFmtId="0" fontId="10" fillId="8" borderId="0" xfId="33" applyFont="1" applyFill="1" applyAlignment="1">
      <alignment horizontal="left" vertical="center"/>
    </xf>
    <xf numFmtId="0" fontId="10" fillId="8" borderId="0" xfId="33" applyFont="1" applyFill="1" applyAlignment="1">
      <alignment horizontal="right" vertical="center"/>
    </xf>
    <xf numFmtId="0" fontId="10" fillId="8" borderId="7" xfId="33" applyFont="1" applyFill="1" applyBorder="1" applyAlignment="1">
      <alignment horizontal="right" vertical="center"/>
    </xf>
    <xf numFmtId="0" fontId="10" fillId="5" borderId="91" xfId="33" applyFont="1" applyFill="1" applyBorder="1" applyAlignment="1">
      <alignment vertical="center"/>
    </xf>
    <xf numFmtId="0" fontId="10" fillId="5" borderId="92" xfId="33" applyFont="1" applyFill="1" applyBorder="1" applyAlignment="1">
      <alignment horizontal="center" vertical="center"/>
    </xf>
    <xf numFmtId="0" fontId="10" fillId="5" borderId="39" xfId="33" applyFont="1" applyFill="1" applyBorder="1" applyAlignment="1">
      <alignment horizontal="center" vertical="center" wrapText="1"/>
    </xf>
    <xf numFmtId="0" fontId="38" fillId="5" borderId="92" xfId="33" applyFont="1" applyFill="1" applyBorder="1" applyAlignment="1">
      <alignment horizontal="center" vertical="center"/>
    </xf>
    <xf numFmtId="0" fontId="38" fillId="5" borderId="40" xfId="33" applyFont="1" applyFill="1" applyBorder="1" applyAlignment="1">
      <alignment horizontal="center" vertical="center"/>
    </xf>
    <xf numFmtId="0" fontId="38" fillId="5" borderId="93" xfId="33" applyFont="1" applyFill="1" applyBorder="1" applyAlignment="1">
      <alignment horizontal="center" vertical="center"/>
    </xf>
    <xf numFmtId="0" fontId="10" fillId="5" borderId="39" xfId="33" applyFont="1" applyFill="1" applyBorder="1" applyAlignment="1">
      <alignment horizontal="center" vertical="center"/>
    </xf>
    <xf numFmtId="0" fontId="10" fillId="5" borderId="40" xfId="33" applyFont="1" applyFill="1" applyBorder="1" applyAlignment="1">
      <alignment horizontal="center" vertical="center"/>
    </xf>
    <xf numFmtId="0" fontId="10" fillId="5" borderId="93" xfId="33" applyFont="1" applyFill="1" applyBorder="1" applyAlignment="1">
      <alignment horizontal="center" vertical="center"/>
    </xf>
    <xf numFmtId="0" fontId="10" fillId="5" borderId="41" xfId="33" applyFont="1" applyFill="1" applyBorder="1" applyAlignment="1">
      <alignment horizontal="center" vertical="center"/>
    </xf>
    <xf numFmtId="177" fontId="10" fillId="8" borderId="0" xfId="33" applyNumberFormat="1" applyFont="1" applyFill="1" applyAlignment="1">
      <alignment vertical="center"/>
    </xf>
    <xf numFmtId="0" fontId="10" fillId="8" borderId="94" xfId="33" applyFont="1" applyFill="1" applyBorder="1" applyAlignment="1">
      <alignment horizontal="center" vertical="center"/>
    </xf>
    <xf numFmtId="176" fontId="10" fillId="8" borderId="95" xfId="33" applyNumberFormat="1" applyFont="1" applyFill="1" applyBorder="1" applyAlignment="1">
      <alignment horizontal="center" vertical="center"/>
    </xf>
    <xf numFmtId="0" fontId="38" fillId="8" borderId="94" xfId="33" applyFont="1" applyFill="1" applyBorder="1" applyAlignment="1">
      <alignment vertical="center"/>
    </xf>
    <xf numFmtId="176" fontId="38" fillId="8" borderId="95" xfId="33" applyNumberFormat="1" applyFont="1" applyFill="1" applyBorder="1" applyAlignment="1">
      <alignment horizontal="center" vertical="center"/>
    </xf>
    <xf numFmtId="177" fontId="38" fillId="8" borderId="22" xfId="33" applyNumberFormat="1" applyFont="1" applyFill="1" applyBorder="1" applyAlignment="1" applyProtection="1">
      <alignment horizontal="right" vertical="center"/>
    </xf>
    <xf numFmtId="177" fontId="10" fillId="8" borderId="34" xfId="33" applyNumberFormat="1" applyFont="1" applyFill="1" applyBorder="1" applyAlignment="1">
      <alignment vertical="center"/>
    </xf>
    <xf numFmtId="177" fontId="10" fillId="8" borderId="3" xfId="33" applyNumberFormat="1" applyFont="1" applyFill="1" applyBorder="1" applyAlignment="1">
      <alignment vertical="center"/>
    </xf>
    <xf numFmtId="200" fontId="10" fillId="8" borderId="0" xfId="33" applyNumberFormat="1" applyFont="1" applyFill="1" applyBorder="1" applyAlignment="1">
      <alignment vertical="center"/>
    </xf>
    <xf numFmtId="177" fontId="38" fillId="8" borderId="1" xfId="33" applyNumberFormat="1" applyFont="1" applyFill="1" applyBorder="1" applyAlignment="1" applyProtection="1">
      <alignment vertical="center"/>
    </xf>
    <xf numFmtId="0" fontId="10" fillId="8" borderId="94" xfId="33" applyFont="1" applyFill="1" applyBorder="1" applyAlignment="1">
      <alignment horizontal="center" vertical="center" wrapText="1"/>
    </xf>
    <xf numFmtId="176" fontId="10" fillId="8" borderId="95" xfId="33" applyNumberFormat="1" applyFont="1" applyFill="1" applyBorder="1" applyAlignment="1">
      <alignment horizontal="center" vertical="center" wrapText="1"/>
    </xf>
    <xf numFmtId="177" fontId="10" fillId="8" borderId="96" xfId="33" applyNumberFormat="1" applyFont="1" applyFill="1" applyBorder="1" applyAlignment="1">
      <alignment vertical="center"/>
    </xf>
    <xf numFmtId="177" fontId="10" fillId="8" borderId="97" xfId="33" applyNumberFormat="1" applyFont="1" applyFill="1" applyBorder="1" applyAlignment="1">
      <alignment vertical="center"/>
    </xf>
    <xf numFmtId="0" fontId="10" fillId="8" borderId="98" xfId="33" applyFont="1" applyFill="1" applyBorder="1" applyAlignment="1">
      <alignment horizontal="centerContinuous" vertical="center"/>
    </xf>
    <xf numFmtId="176" fontId="10" fillId="8" borderId="99" xfId="33" applyNumberFormat="1" applyFont="1" applyFill="1" applyBorder="1" applyAlignment="1">
      <alignment horizontal="center" vertical="center"/>
    </xf>
    <xf numFmtId="177" fontId="10" fillId="8" borderId="83" xfId="33" applyNumberFormat="1" applyFont="1" applyFill="1" applyBorder="1" applyAlignment="1">
      <alignment vertical="center"/>
    </xf>
    <xf numFmtId="177" fontId="10" fillId="8" borderId="101" xfId="33" applyNumberFormat="1" applyFont="1" applyFill="1" applyBorder="1" applyAlignment="1">
      <alignment vertical="center"/>
    </xf>
    <xf numFmtId="177" fontId="10" fillId="8" borderId="102" xfId="33" applyNumberFormat="1" applyFont="1" applyFill="1" applyBorder="1" applyAlignment="1">
      <alignment vertical="center"/>
    </xf>
    <xf numFmtId="0" fontId="10" fillId="8" borderId="0" xfId="33" applyFont="1" applyFill="1" applyBorder="1" applyAlignment="1">
      <alignment horizontal="centerContinuous" vertical="center"/>
    </xf>
    <xf numFmtId="176" fontId="10" fillId="8" borderId="0" xfId="33" applyNumberFormat="1" applyFont="1" applyFill="1" applyBorder="1" applyAlignment="1">
      <alignment horizontal="center" vertical="center"/>
    </xf>
    <xf numFmtId="0" fontId="38" fillId="8" borderId="0" xfId="33" applyFont="1" applyFill="1" applyBorder="1" applyAlignment="1">
      <alignment horizontal="left" vertical="center"/>
    </xf>
    <xf numFmtId="177" fontId="38" fillId="8" borderId="0" xfId="33" applyNumberFormat="1" applyFont="1" applyFill="1" applyBorder="1" applyAlignment="1">
      <alignment horizontal="right" vertical="center"/>
    </xf>
    <xf numFmtId="0" fontId="10" fillId="8" borderId="0" xfId="33" applyNumberFormat="1" applyFont="1" applyFill="1" applyBorder="1" applyAlignment="1">
      <alignment vertical="center"/>
    </xf>
    <xf numFmtId="0" fontId="38" fillId="8" borderId="0" xfId="33" applyFont="1" applyFill="1" applyBorder="1" applyAlignment="1">
      <alignment horizontal="center" vertical="center"/>
    </xf>
    <xf numFmtId="176" fontId="26" fillId="8" borderId="0" xfId="33" applyNumberFormat="1" applyFont="1" applyFill="1" applyBorder="1" applyAlignment="1">
      <alignment horizontal="center" vertical="center"/>
    </xf>
    <xf numFmtId="177" fontId="10" fillId="8" borderId="0" xfId="33" applyNumberFormat="1" applyFont="1" applyFill="1" applyAlignment="1">
      <alignment horizontal="center" vertical="center"/>
    </xf>
    <xf numFmtId="0" fontId="10" fillId="5" borderId="43" xfId="33" applyFont="1" applyFill="1" applyBorder="1" applyAlignment="1">
      <alignment horizontal="center" vertical="center"/>
    </xf>
    <xf numFmtId="0" fontId="10" fillId="8" borderId="94" xfId="33" applyFont="1" applyFill="1" applyBorder="1" applyAlignment="1">
      <alignment vertical="center"/>
    </xf>
    <xf numFmtId="193" fontId="10" fillId="8" borderId="1" xfId="26" applyNumberFormat="1" applyFont="1" applyFill="1" applyBorder="1" applyAlignment="1">
      <alignment horizontal="right" vertical="center"/>
    </xf>
    <xf numFmtId="193" fontId="10" fillId="8" borderId="1" xfId="33" applyNumberFormat="1" applyFont="1" applyFill="1" applyBorder="1" applyAlignment="1">
      <alignment vertical="center"/>
    </xf>
    <xf numFmtId="179" fontId="10" fillId="8" borderId="34" xfId="33" applyNumberFormat="1" applyFont="1" applyFill="1" applyBorder="1" applyAlignment="1">
      <alignment vertical="center"/>
    </xf>
    <xf numFmtId="179" fontId="10" fillId="8" borderId="3" xfId="33" applyNumberFormat="1" applyFont="1" applyFill="1" applyBorder="1" applyAlignment="1">
      <alignment vertical="center"/>
    </xf>
    <xf numFmtId="179" fontId="10" fillId="8" borderId="0" xfId="33" applyNumberFormat="1" applyFont="1" applyFill="1" applyBorder="1" applyAlignment="1">
      <alignment vertical="center"/>
    </xf>
    <xf numFmtId="0" fontId="10" fillId="8" borderId="0" xfId="33" applyFont="1" applyFill="1" applyBorder="1" applyAlignment="1">
      <alignment horizontal="center" vertical="center" wrapText="1"/>
    </xf>
    <xf numFmtId="176" fontId="38" fillId="8" borderId="0" xfId="33" applyNumberFormat="1" applyFont="1" applyFill="1" applyBorder="1" applyAlignment="1">
      <alignment horizontal="center" vertical="center"/>
    </xf>
    <xf numFmtId="177" fontId="38" fillId="8" borderId="0" xfId="33" applyNumberFormat="1" applyFont="1" applyFill="1" applyBorder="1" applyAlignment="1">
      <alignment vertical="center"/>
    </xf>
    <xf numFmtId="193" fontId="10" fillId="8" borderId="9" xfId="26" applyNumberFormat="1" applyFont="1" applyFill="1" applyBorder="1" applyAlignment="1">
      <alignment horizontal="right" vertical="center"/>
    </xf>
    <xf numFmtId="179" fontId="10" fillId="8" borderId="96" xfId="33" applyNumberFormat="1" applyFont="1" applyFill="1" applyBorder="1" applyAlignment="1">
      <alignment vertical="center"/>
    </xf>
    <xf numFmtId="179" fontId="10" fillId="8" borderId="97" xfId="33" applyNumberFormat="1" applyFont="1" applyFill="1" applyBorder="1" applyAlignment="1">
      <alignment vertical="center"/>
    </xf>
    <xf numFmtId="0" fontId="10" fillId="8" borderId="0" xfId="33" applyFont="1" applyFill="1" applyBorder="1" applyAlignment="1">
      <alignment vertical="center" wrapText="1"/>
    </xf>
    <xf numFmtId="176" fontId="10" fillId="8" borderId="0" xfId="33" applyNumberFormat="1" applyFont="1" applyFill="1" applyBorder="1" applyAlignment="1">
      <alignment horizontal="center" vertical="center" wrapText="1"/>
    </xf>
    <xf numFmtId="177" fontId="38" fillId="8" borderId="0" xfId="33" applyNumberFormat="1" applyFont="1" applyFill="1" applyBorder="1" applyAlignment="1">
      <alignment horizontal="center" vertical="center"/>
    </xf>
    <xf numFmtId="0" fontId="10" fillId="8" borderId="100" xfId="33" applyFont="1" applyFill="1" applyBorder="1" applyAlignment="1">
      <alignment horizontal="centerContinuous" vertical="center"/>
    </xf>
    <xf numFmtId="176" fontId="10" fillId="8" borderId="84" xfId="33" applyNumberFormat="1" applyFont="1" applyFill="1" applyBorder="1" applyAlignment="1">
      <alignment horizontal="centerContinuous" vertical="center"/>
    </xf>
    <xf numFmtId="193" fontId="10" fillId="8" borderId="46" xfId="33" applyNumberFormat="1" applyFont="1" applyFill="1" applyBorder="1" applyAlignment="1">
      <alignment vertical="center"/>
    </xf>
    <xf numFmtId="179" fontId="10" fillId="8" borderId="46" xfId="33" applyNumberFormat="1" applyFont="1" applyFill="1" applyBorder="1" applyAlignment="1">
      <alignment vertical="center"/>
    </xf>
    <xf numFmtId="179" fontId="10" fillId="8" borderId="104" xfId="33" applyNumberFormat="1" applyFont="1" applyFill="1" applyBorder="1" applyAlignment="1">
      <alignment vertical="center"/>
    </xf>
    <xf numFmtId="179" fontId="10" fillId="8" borderId="68" xfId="33" applyNumberFormat="1" applyFont="1" applyFill="1" applyBorder="1" applyAlignment="1">
      <alignment vertical="center"/>
    </xf>
    <xf numFmtId="0" fontId="10" fillId="8" borderId="0" xfId="33" applyFont="1" applyFill="1" applyBorder="1" applyAlignment="1">
      <alignment horizontal="right" vertical="center"/>
    </xf>
    <xf numFmtId="179" fontId="10" fillId="8" borderId="0" xfId="26" applyNumberFormat="1" applyFont="1" applyFill="1" applyBorder="1" applyAlignment="1">
      <alignment horizontal="right" vertical="center"/>
    </xf>
    <xf numFmtId="193" fontId="10" fillId="8" borderId="1" xfId="26" applyNumberFormat="1" applyFont="1" applyFill="1" applyBorder="1" applyAlignment="1">
      <alignment horizontal="center" vertical="center"/>
    </xf>
    <xf numFmtId="199" fontId="26" fillId="8" borderId="0" xfId="33" applyNumberFormat="1" applyFont="1" applyFill="1" applyAlignment="1">
      <alignment vertical="center"/>
    </xf>
    <xf numFmtId="197" fontId="26" fillId="8" borderId="0" xfId="33" applyNumberFormat="1" applyFont="1" applyFill="1" applyAlignment="1">
      <alignment vertical="center"/>
    </xf>
    <xf numFmtId="0" fontId="10" fillId="8" borderId="20" xfId="33" applyFont="1" applyFill="1" applyBorder="1" applyAlignment="1">
      <alignment vertical="center" wrapText="1"/>
    </xf>
    <xf numFmtId="0" fontId="10" fillId="33" borderId="58" xfId="33" applyFont="1" applyFill="1" applyBorder="1" applyAlignment="1">
      <alignment vertical="center"/>
    </xf>
    <xf numFmtId="0" fontId="10" fillId="33" borderId="4" xfId="33" applyFont="1" applyFill="1" applyBorder="1" applyAlignment="1">
      <alignment vertical="center"/>
    </xf>
    <xf numFmtId="0" fontId="10" fillId="36" borderId="21" xfId="33" applyFont="1" applyFill="1" applyBorder="1" applyAlignment="1">
      <alignment vertical="center"/>
    </xf>
    <xf numFmtId="0" fontId="10" fillId="36" borderId="51" xfId="33" applyFont="1" applyFill="1" applyBorder="1" applyAlignment="1">
      <alignment vertical="center" wrapText="1"/>
    </xf>
    <xf numFmtId="0" fontId="10" fillId="36" borderId="58" xfId="33" applyFont="1" applyFill="1" applyBorder="1" applyAlignment="1">
      <alignment vertical="center"/>
    </xf>
    <xf numFmtId="0" fontId="10" fillId="36" borderId="4" xfId="33" applyFont="1" applyFill="1" applyBorder="1" applyAlignment="1">
      <alignment vertical="center"/>
    </xf>
    <xf numFmtId="0" fontId="10" fillId="46" borderId="106" xfId="33" applyFont="1" applyFill="1" applyBorder="1" applyAlignment="1">
      <alignment vertical="center"/>
    </xf>
    <xf numFmtId="38" fontId="10" fillId="55" borderId="28" xfId="29" applyNumberFormat="1" applyFont="1" applyFill="1" applyBorder="1" applyAlignment="1">
      <alignment horizontal="right" vertical="center"/>
    </xf>
    <xf numFmtId="0" fontId="10" fillId="46" borderId="107" xfId="33" applyFont="1" applyFill="1" applyBorder="1" applyAlignment="1">
      <alignment vertical="center"/>
    </xf>
    <xf numFmtId="38" fontId="10" fillId="55" borderId="30" xfId="29" applyNumberFormat="1" applyFont="1" applyFill="1" applyBorder="1" applyAlignment="1">
      <alignment horizontal="right" vertical="center"/>
    </xf>
    <xf numFmtId="0" fontId="10" fillId="5" borderId="1" xfId="33" applyFont="1" applyFill="1" applyBorder="1" applyAlignment="1">
      <alignment horizontal="left" vertical="center"/>
    </xf>
    <xf numFmtId="38" fontId="10" fillId="55" borderId="73" xfId="29" applyNumberFormat="1" applyFont="1" applyFill="1" applyBorder="1" applyAlignment="1">
      <alignment horizontal="right" vertical="center"/>
    </xf>
    <xf numFmtId="0" fontId="10" fillId="8" borderId="110" xfId="33" applyFont="1" applyFill="1" applyBorder="1" applyAlignment="1">
      <alignment vertical="center"/>
    </xf>
    <xf numFmtId="0" fontId="10" fillId="8" borderId="1" xfId="32" applyFont="1" applyFill="1" applyBorder="1" applyAlignment="1">
      <alignment vertical="center"/>
    </xf>
    <xf numFmtId="0" fontId="10" fillId="8" borderId="73" xfId="33" applyFont="1" applyFill="1" applyBorder="1" applyAlignment="1">
      <alignment vertical="center" wrapText="1"/>
    </xf>
    <xf numFmtId="0" fontId="10" fillId="37" borderId="1" xfId="33" applyFont="1" applyFill="1" applyBorder="1" applyAlignment="1">
      <alignment horizontal="center" vertical="center" wrapText="1"/>
    </xf>
    <xf numFmtId="0" fontId="10" fillId="33" borderId="22" xfId="33" applyFont="1" applyFill="1" applyBorder="1" applyAlignment="1">
      <alignment vertical="center"/>
    </xf>
    <xf numFmtId="0" fontId="10" fillId="8" borderId="11" xfId="33" applyFont="1" applyFill="1" applyBorder="1" applyAlignment="1">
      <alignment vertical="center"/>
    </xf>
    <xf numFmtId="0" fontId="10" fillId="34" borderId="53" xfId="33" applyFont="1" applyFill="1" applyBorder="1" applyAlignment="1">
      <alignment vertical="center"/>
    </xf>
    <xf numFmtId="0" fontId="10" fillId="35" borderId="113" xfId="33" applyFont="1" applyFill="1" applyBorder="1" applyAlignment="1">
      <alignment vertical="center"/>
    </xf>
    <xf numFmtId="0" fontId="10" fillId="36" borderId="101" xfId="33" applyFont="1" applyFill="1" applyBorder="1" applyAlignment="1">
      <alignment vertical="center"/>
    </xf>
    <xf numFmtId="0" fontId="10" fillId="36" borderId="51" xfId="33" applyFont="1" applyFill="1" applyBorder="1" applyAlignment="1">
      <alignment vertical="center"/>
    </xf>
    <xf numFmtId="0" fontId="48" fillId="8" borderId="0" xfId="31" applyFont="1" applyFill="1"/>
    <xf numFmtId="0" fontId="49" fillId="8" borderId="0" xfId="31" applyFont="1" applyFill="1"/>
    <xf numFmtId="0" fontId="10" fillId="8" borderId="0" xfId="31" applyFont="1" applyFill="1" applyAlignment="1">
      <alignment vertical="center"/>
    </xf>
    <xf numFmtId="0" fontId="10" fillId="33" borderId="47" xfId="31" applyFont="1" applyFill="1" applyBorder="1" applyAlignment="1">
      <alignment vertical="center"/>
    </xf>
    <xf numFmtId="0" fontId="10" fillId="56" borderId="109" xfId="31" applyFont="1" applyFill="1" applyBorder="1" applyAlignment="1">
      <alignment vertical="center"/>
    </xf>
    <xf numFmtId="189" fontId="10" fillId="33" borderId="1" xfId="31" applyNumberFormat="1" applyFont="1" applyFill="1" applyBorder="1" applyAlignment="1">
      <alignment vertical="center"/>
    </xf>
    <xf numFmtId="0" fontId="10" fillId="33" borderId="21" xfId="31" applyFont="1" applyFill="1" applyBorder="1" applyAlignment="1">
      <alignment vertical="center"/>
    </xf>
    <xf numFmtId="0" fontId="10" fillId="32" borderId="47" xfId="31" applyFont="1" applyFill="1" applyBorder="1" applyAlignment="1">
      <alignment vertical="center"/>
    </xf>
    <xf numFmtId="189" fontId="10" fillId="54" borderId="1" xfId="31" applyNumberFormat="1" applyFont="1" applyFill="1" applyBorder="1" applyAlignment="1">
      <alignment vertical="center"/>
    </xf>
    <xf numFmtId="0" fontId="10" fillId="32" borderId="34" xfId="31" applyFont="1" applyFill="1" applyBorder="1" applyAlignment="1">
      <alignment vertical="center"/>
    </xf>
    <xf numFmtId="0" fontId="10" fillId="32" borderId="21" xfId="31" applyFont="1" applyFill="1" applyBorder="1" applyAlignment="1">
      <alignment vertical="center"/>
    </xf>
    <xf numFmtId="9" fontId="10" fillId="8" borderId="0" xfId="27" applyFont="1" applyFill="1" applyAlignment="1">
      <alignment vertical="center"/>
    </xf>
    <xf numFmtId="0" fontId="10" fillId="33" borderId="33" xfId="31" applyFont="1" applyFill="1" applyBorder="1" applyAlignment="1">
      <alignment vertical="center"/>
    </xf>
    <xf numFmtId="0" fontId="10" fillId="8" borderId="34" xfId="31" applyFont="1" applyFill="1" applyBorder="1" applyAlignment="1">
      <alignment vertical="center"/>
    </xf>
    <xf numFmtId="0" fontId="10" fillId="33" borderId="109" xfId="31" applyFont="1" applyFill="1" applyBorder="1" applyAlignment="1">
      <alignment vertical="center"/>
    </xf>
    <xf numFmtId="179" fontId="10" fillId="33" borderId="1" xfId="27" applyNumberFormat="1" applyFont="1" applyFill="1" applyBorder="1" applyAlignment="1">
      <alignment vertical="center"/>
    </xf>
    <xf numFmtId="0" fontId="10" fillId="8" borderId="47" xfId="31" applyFont="1" applyFill="1" applyBorder="1" applyAlignment="1">
      <alignment vertical="center"/>
    </xf>
    <xf numFmtId="179" fontId="10" fillId="8" borderId="1" xfId="31" applyNumberFormat="1" applyFont="1" applyFill="1" applyBorder="1" applyAlignment="1">
      <alignment vertical="center"/>
    </xf>
    <xf numFmtId="0" fontId="10" fillId="8" borderId="1" xfId="31" applyFont="1" applyFill="1" applyBorder="1" applyAlignment="1">
      <alignment vertical="center"/>
    </xf>
    <xf numFmtId="0" fontId="10" fillId="8" borderId="21" xfId="31" applyFont="1" applyFill="1" applyBorder="1" applyAlignment="1">
      <alignment vertical="center"/>
    </xf>
    <xf numFmtId="189" fontId="10" fillId="0" borderId="1" xfId="31" applyNumberFormat="1" applyFont="1" applyFill="1" applyBorder="1" applyAlignment="1">
      <alignment vertical="center"/>
    </xf>
    <xf numFmtId="179" fontId="10" fillId="33" borderId="1" xfId="31" applyNumberFormat="1" applyFont="1" applyFill="1" applyBorder="1" applyAlignment="1">
      <alignment vertical="center"/>
    </xf>
    <xf numFmtId="195" fontId="10" fillId="8" borderId="0" xfId="31" applyNumberFormat="1" applyFont="1" applyFill="1" applyAlignment="1">
      <alignment vertical="center"/>
    </xf>
    <xf numFmtId="0" fontId="16" fillId="8" borderId="34" xfId="31" applyFont="1" applyFill="1" applyBorder="1" applyAlignment="1">
      <alignment vertical="center"/>
    </xf>
    <xf numFmtId="0" fontId="10" fillId="8" borderId="22" xfId="31" applyFont="1" applyFill="1" applyBorder="1" applyAlignment="1">
      <alignment vertical="center"/>
    </xf>
    <xf numFmtId="38" fontId="10" fillId="8" borderId="1" xfId="31" applyNumberFormat="1" applyFont="1" applyFill="1" applyBorder="1" applyAlignment="1">
      <alignment vertical="center"/>
    </xf>
    <xf numFmtId="0" fontId="16" fillId="8" borderId="21" xfId="31" applyFont="1" applyFill="1" applyBorder="1" applyAlignment="1">
      <alignment vertical="center"/>
    </xf>
    <xf numFmtId="0" fontId="48" fillId="49" borderId="0" xfId="33" applyFont="1" applyFill="1" applyAlignment="1">
      <alignment vertical="center"/>
    </xf>
    <xf numFmtId="0" fontId="48" fillId="46" borderId="0" xfId="33" applyFont="1" applyFill="1" applyAlignment="1">
      <alignment vertical="center"/>
    </xf>
    <xf numFmtId="0" fontId="10" fillId="37" borderId="63" xfId="33" applyFont="1" applyFill="1" applyBorder="1" applyAlignment="1">
      <alignment horizontal="left" vertical="center"/>
    </xf>
    <xf numFmtId="0" fontId="10" fillId="37" borderId="14" xfId="33" applyFont="1" applyFill="1" applyBorder="1" applyAlignment="1">
      <alignment horizontal="left" vertical="center"/>
    </xf>
    <xf numFmtId="0" fontId="10" fillId="37" borderId="15" xfId="33" applyFont="1" applyFill="1" applyBorder="1" applyAlignment="1">
      <alignment horizontal="center" vertical="center"/>
    </xf>
    <xf numFmtId="0" fontId="10" fillId="49" borderId="37" xfId="33" applyFont="1" applyFill="1" applyBorder="1" applyAlignment="1">
      <alignment vertical="center"/>
    </xf>
    <xf numFmtId="0" fontId="10" fillId="49" borderId="21" xfId="33" applyFont="1" applyFill="1" applyBorder="1" applyAlignment="1">
      <alignment vertical="center"/>
    </xf>
    <xf numFmtId="0" fontId="10" fillId="49" borderId="28" xfId="33" applyFont="1" applyFill="1" applyBorder="1" applyAlignment="1">
      <alignment vertical="center" wrapText="1"/>
    </xf>
    <xf numFmtId="0" fontId="10" fillId="49" borderId="23" xfId="33" applyFont="1" applyFill="1" applyBorder="1" applyAlignment="1">
      <alignment vertical="center" wrapText="1"/>
    </xf>
    <xf numFmtId="0" fontId="10" fillId="49" borderId="25" xfId="33" applyFont="1" applyFill="1" applyBorder="1" applyAlignment="1">
      <alignment vertical="center" wrapText="1"/>
    </xf>
    <xf numFmtId="40" fontId="10" fillId="49" borderId="25" xfId="29" applyNumberFormat="1" applyFont="1" applyFill="1" applyBorder="1" applyAlignment="1">
      <alignment vertical="center" wrapText="1"/>
    </xf>
    <xf numFmtId="0" fontId="10" fillId="49" borderId="20" xfId="33" applyFont="1" applyFill="1" applyBorder="1" applyAlignment="1">
      <alignment vertical="center" wrapText="1"/>
    </xf>
    <xf numFmtId="0" fontId="10" fillId="49" borderId="48" xfId="33" applyFont="1" applyFill="1" applyBorder="1" applyAlignment="1">
      <alignment vertical="center" wrapText="1"/>
    </xf>
    <xf numFmtId="0" fontId="10" fillId="49" borderId="58" xfId="33" applyFont="1" applyFill="1" applyBorder="1" applyAlignment="1">
      <alignment vertical="center"/>
    </xf>
    <xf numFmtId="0" fontId="10" fillId="49" borderId="80" xfId="33" applyFont="1" applyFill="1" applyBorder="1" applyAlignment="1">
      <alignment vertical="center" wrapText="1"/>
    </xf>
    <xf numFmtId="0" fontId="10" fillId="49" borderId="79" xfId="33" applyFont="1" applyFill="1" applyBorder="1" applyAlignment="1">
      <alignment vertical="center" wrapText="1"/>
    </xf>
    <xf numFmtId="0" fontId="10" fillId="49" borderId="4" xfId="33" applyFont="1" applyFill="1" applyBorder="1" applyAlignment="1">
      <alignment vertical="center"/>
    </xf>
    <xf numFmtId="0" fontId="10" fillId="33" borderId="51" xfId="33" applyFont="1" applyFill="1" applyBorder="1" applyAlignment="1">
      <alignment vertical="center" wrapText="1"/>
    </xf>
    <xf numFmtId="0" fontId="10" fillId="49" borderId="60" xfId="33" applyFont="1" applyFill="1" applyBorder="1" applyAlignment="1">
      <alignment vertical="center"/>
    </xf>
    <xf numFmtId="0" fontId="10" fillId="49" borderId="42" xfId="33" applyFont="1" applyFill="1" applyBorder="1" applyAlignment="1">
      <alignment vertical="center"/>
    </xf>
    <xf numFmtId="0" fontId="10" fillId="49" borderId="106" xfId="33" applyFont="1" applyFill="1" applyBorder="1" applyAlignment="1">
      <alignment vertical="center"/>
    </xf>
    <xf numFmtId="0" fontId="10" fillId="49" borderId="77" xfId="33" applyFont="1" applyFill="1" applyBorder="1" applyAlignment="1">
      <alignment vertical="center" wrapText="1"/>
    </xf>
    <xf numFmtId="0" fontId="10" fillId="49" borderId="65" xfId="33" applyFont="1" applyFill="1" applyBorder="1" applyAlignment="1">
      <alignment vertical="center"/>
    </xf>
    <xf numFmtId="0" fontId="10" fillId="49" borderId="114" xfId="33" applyFont="1" applyFill="1" applyBorder="1" applyAlignment="1">
      <alignment vertical="center"/>
    </xf>
    <xf numFmtId="0" fontId="10" fillId="49" borderId="115" xfId="33" applyFont="1" applyFill="1" applyBorder="1" applyAlignment="1">
      <alignment vertical="center" wrapText="1"/>
    </xf>
    <xf numFmtId="0" fontId="10" fillId="33" borderId="7" xfId="33" applyFont="1" applyFill="1" applyBorder="1" applyAlignment="1">
      <alignment vertical="center"/>
    </xf>
    <xf numFmtId="0" fontId="10" fillId="33" borderId="19" xfId="33" applyFont="1" applyFill="1" applyBorder="1" applyAlignment="1">
      <alignment vertical="center" wrapText="1"/>
    </xf>
    <xf numFmtId="0" fontId="10" fillId="49" borderId="1" xfId="33" applyFont="1" applyFill="1" applyBorder="1" applyAlignment="1">
      <alignment vertical="center"/>
    </xf>
    <xf numFmtId="0" fontId="10" fillId="49" borderId="9" xfId="33" applyFont="1" applyFill="1" applyBorder="1" applyAlignment="1">
      <alignment vertical="center"/>
    </xf>
    <xf numFmtId="0" fontId="31" fillId="8" borderId="0" xfId="33" applyFont="1" applyFill="1" applyAlignment="1">
      <alignment vertical="center"/>
    </xf>
    <xf numFmtId="0" fontId="51" fillId="5" borderId="91" xfId="33" applyFont="1" applyFill="1" applyBorder="1" applyAlignment="1">
      <alignment horizontal="left" vertical="center"/>
    </xf>
    <xf numFmtId="0" fontId="49" fillId="5" borderId="91" xfId="33" applyFont="1" applyFill="1" applyBorder="1" applyAlignment="1">
      <alignment vertical="center"/>
    </xf>
    <xf numFmtId="0" fontId="0" fillId="8" borderId="0" xfId="33" applyFont="1" applyFill="1" applyAlignment="1">
      <alignment vertical="center"/>
    </xf>
    <xf numFmtId="0" fontId="11" fillId="8" borderId="11" xfId="33" applyFont="1" applyFill="1" applyBorder="1" applyAlignment="1">
      <alignment vertical="center" wrapText="1"/>
    </xf>
    <xf numFmtId="185" fontId="10" fillId="8" borderId="1" xfId="26" applyNumberFormat="1" applyFont="1" applyFill="1" applyBorder="1" applyAlignment="1">
      <alignment vertical="center"/>
    </xf>
    <xf numFmtId="185" fontId="10" fillId="8" borderId="0" xfId="33" applyNumberFormat="1" applyFont="1" applyFill="1" applyAlignment="1">
      <alignment vertical="center"/>
    </xf>
    <xf numFmtId="185" fontId="10" fillId="8" borderId="1" xfId="0" applyNumberFormat="1" applyFont="1" applyFill="1" applyBorder="1" applyAlignment="1">
      <alignment vertical="center" wrapText="1"/>
    </xf>
    <xf numFmtId="185" fontId="10" fillId="8" borderId="11" xfId="0" applyNumberFormat="1" applyFont="1" applyFill="1" applyBorder="1" applyAlignment="1">
      <alignment vertical="center" wrapText="1"/>
    </xf>
    <xf numFmtId="185" fontId="10" fillId="8" borderId="72" xfId="33" applyNumberFormat="1" applyFont="1" applyFill="1" applyBorder="1" applyAlignment="1">
      <alignment vertical="center"/>
    </xf>
    <xf numFmtId="185" fontId="10" fillId="8" borderId="72" xfId="0" applyNumberFormat="1" applyFont="1" applyFill="1" applyBorder="1" applyAlignment="1">
      <alignment vertical="center" wrapText="1"/>
    </xf>
    <xf numFmtId="185" fontId="10" fillId="8" borderId="4" xfId="0" applyNumberFormat="1" applyFont="1" applyFill="1" applyBorder="1" applyAlignment="1">
      <alignment vertical="center" wrapText="1"/>
    </xf>
    <xf numFmtId="176" fontId="16" fillId="8" borderId="30" xfId="0" applyNumberFormat="1" applyFont="1" applyFill="1" applyBorder="1" applyAlignment="1">
      <alignment vertical="center" shrinkToFit="1"/>
    </xf>
    <xf numFmtId="176" fontId="16" fillId="8" borderId="1" xfId="0" applyNumberFormat="1" applyFont="1" applyFill="1" applyBorder="1" applyAlignment="1">
      <alignment vertical="center" shrinkToFit="1"/>
    </xf>
    <xf numFmtId="176" fontId="16" fillId="8" borderId="11" xfId="0" applyNumberFormat="1" applyFont="1" applyFill="1" applyBorder="1" applyAlignment="1">
      <alignment vertical="center" shrinkToFit="1"/>
    </xf>
    <xf numFmtId="0" fontId="22" fillId="57" borderId="0" xfId="33" applyFont="1" applyFill="1"/>
    <xf numFmtId="38" fontId="16" fillId="23" borderId="23" xfId="29" applyNumberFormat="1" applyFont="1" applyFill="1" applyBorder="1" applyAlignment="1">
      <alignment horizontal="right" vertical="center"/>
    </xf>
    <xf numFmtId="0" fontId="16" fillId="8" borderId="111" xfId="33" applyFont="1" applyFill="1" applyBorder="1" applyAlignment="1">
      <alignment vertical="center"/>
    </xf>
    <xf numFmtId="38" fontId="10" fillId="24" borderId="48" xfId="29" applyNumberFormat="1" applyFont="1" applyFill="1" applyBorder="1" applyAlignment="1">
      <alignment vertical="center"/>
    </xf>
    <xf numFmtId="176" fontId="10" fillId="8" borderId="117" xfId="33" applyNumberFormat="1" applyFont="1" applyFill="1" applyBorder="1" applyAlignment="1">
      <alignment horizontal="center" vertical="center"/>
    </xf>
    <xf numFmtId="0" fontId="38" fillId="8" borderId="118" xfId="33" applyFont="1" applyFill="1" applyBorder="1" applyAlignment="1">
      <alignment vertical="center"/>
    </xf>
    <xf numFmtId="177" fontId="10" fillId="8" borderId="52" xfId="33" applyNumberFormat="1" applyFont="1" applyFill="1" applyBorder="1" applyAlignment="1">
      <alignment vertical="center"/>
    </xf>
    <xf numFmtId="0" fontId="10" fillId="59" borderId="43" xfId="33" applyFont="1" applyFill="1" applyBorder="1" applyAlignment="1">
      <alignment vertical="center"/>
    </xf>
    <xf numFmtId="0" fontId="38" fillId="8" borderId="120" xfId="33" applyFont="1" applyFill="1" applyBorder="1" applyAlignment="1">
      <alignment vertical="center"/>
    </xf>
    <xf numFmtId="0" fontId="38" fillId="8" borderId="60" xfId="33" applyFont="1" applyFill="1" applyBorder="1" applyAlignment="1">
      <alignment vertical="center"/>
    </xf>
    <xf numFmtId="177" fontId="10" fillId="8" borderId="7" xfId="33" applyNumberFormat="1" applyFont="1" applyFill="1" applyBorder="1" applyAlignment="1">
      <alignment vertical="center"/>
    </xf>
    <xf numFmtId="177" fontId="10" fillId="59" borderId="43" xfId="33" applyNumberFormat="1" applyFont="1" applyFill="1" applyBorder="1" applyAlignment="1">
      <alignment vertical="center"/>
    </xf>
    <xf numFmtId="177" fontId="16" fillId="8" borderId="119" xfId="33" applyNumberFormat="1" applyFont="1" applyFill="1" applyBorder="1" applyAlignment="1">
      <alignment vertical="center"/>
    </xf>
    <xf numFmtId="203" fontId="38" fillId="8" borderId="22" xfId="29" applyNumberFormat="1" applyFont="1" applyFill="1" applyBorder="1" applyAlignment="1" applyProtection="1">
      <alignment horizontal="right" vertical="center"/>
    </xf>
    <xf numFmtId="177" fontId="10" fillId="8" borderId="22" xfId="33" applyNumberFormat="1" applyFont="1" applyFill="1" applyBorder="1" applyAlignment="1">
      <alignment vertical="center"/>
    </xf>
    <xf numFmtId="9" fontId="10" fillId="46" borderId="1" xfId="26" applyFont="1" applyFill="1" applyBorder="1" applyAlignment="1">
      <alignment vertical="center"/>
    </xf>
    <xf numFmtId="176" fontId="10" fillId="8" borderId="1" xfId="33" applyNumberFormat="1" applyFont="1" applyFill="1" applyBorder="1" applyAlignment="1">
      <alignment horizontal="center" vertical="center"/>
    </xf>
    <xf numFmtId="0" fontId="7" fillId="46" borderId="1" xfId="28" applyFill="1" applyBorder="1" applyAlignment="1" applyProtection="1">
      <alignment vertical="center"/>
    </xf>
    <xf numFmtId="0" fontId="7" fillId="53" borderId="1" xfId="28" applyFill="1" applyBorder="1" applyAlignment="1" applyProtection="1">
      <alignment vertical="center"/>
    </xf>
    <xf numFmtId="177" fontId="38" fillId="47" borderId="1" xfId="33" applyNumberFormat="1" applyFont="1" applyFill="1" applyBorder="1" applyAlignment="1">
      <alignment vertical="center"/>
    </xf>
    <xf numFmtId="0" fontId="38" fillId="33" borderId="42" xfId="33" applyFont="1" applyFill="1" applyBorder="1" applyAlignment="1">
      <alignment horizontal="center" vertical="center"/>
    </xf>
    <xf numFmtId="177" fontId="10" fillId="33" borderId="7" xfId="33" applyNumberFormat="1" applyFont="1" applyFill="1" applyBorder="1" applyAlignment="1">
      <alignment vertical="center"/>
    </xf>
    <xf numFmtId="176" fontId="10" fillId="33" borderId="84" xfId="33" applyNumberFormat="1" applyFont="1" applyFill="1" applyBorder="1" applyAlignment="1">
      <alignment horizontal="center" vertical="center"/>
    </xf>
    <xf numFmtId="177" fontId="38" fillId="33" borderId="84" xfId="33" applyNumberFormat="1" applyFont="1" applyFill="1" applyBorder="1" applyAlignment="1" applyProtection="1">
      <alignment horizontal="right" vertical="center"/>
    </xf>
    <xf numFmtId="177" fontId="38" fillId="33" borderId="59" xfId="33" applyNumberFormat="1" applyFont="1" applyFill="1" applyBorder="1" applyAlignment="1">
      <alignment vertical="center"/>
    </xf>
    <xf numFmtId="0" fontId="16" fillId="46" borderId="0" xfId="0" applyFont="1" applyFill="1">
      <alignment vertical="center"/>
    </xf>
    <xf numFmtId="0" fontId="11" fillId="8" borderId="1" xfId="33" applyFont="1" applyFill="1" applyBorder="1" applyAlignment="1">
      <alignment vertical="center" wrapText="1"/>
    </xf>
    <xf numFmtId="38" fontId="41" fillId="46" borderId="1" xfId="29" applyFont="1" applyFill="1" applyBorder="1">
      <alignment vertical="center"/>
    </xf>
    <xf numFmtId="38" fontId="41" fillId="46" borderId="1" xfId="29" applyFont="1" applyFill="1" applyBorder="1" applyAlignment="1">
      <alignment horizontal="right" vertical="center"/>
    </xf>
    <xf numFmtId="177" fontId="38" fillId="8" borderId="113" xfId="33" applyNumberFormat="1" applyFont="1" applyFill="1" applyBorder="1" applyAlignment="1" applyProtection="1">
      <alignment horizontal="right" vertical="center"/>
    </xf>
    <xf numFmtId="177" fontId="38" fillId="47" borderId="58" xfId="33" applyNumberFormat="1" applyFont="1" applyFill="1" applyBorder="1" applyAlignment="1">
      <alignment vertical="center"/>
    </xf>
    <xf numFmtId="177" fontId="10" fillId="8" borderId="58" xfId="33" applyNumberFormat="1" applyFont="1" applyFill="1" applyBorder="1" applyAlignment="1">
      <alignment vertical="center"/>
    </xf>
    <xf numFmtId="177" fontId="10" fillId="8" borderId="21" xfId="33" applyNumberFormat="1" applyFont="1" applyFill="1" applyBorder="1" applyAlignment="1">
      <alignment vertical="center"/>
    </xf>
    <xf numFmtId="177" fontId="10" fillId="8" borderId="57" xfId="33" applyNumberFormat="1" applyFont="1" applyFill="1" applyBorder="1" applyAlignment="1">
      <alignment vertical="center"/>
    </xf>
    <xf numFmtId="177" fontId="10" fillId="8" borderId="108" xfId="33" applyNumberFormat="1" applyFont="1" applyFill="1" applyBorder="1" applyAlignment="1">
      <alignment vertical="center"/>
    </xf>
    <xf numFmtId="177" fontId="10" fillId="8" borderId="123" xfId="33" applyNumberFormat="1" applyFont="1" applyFill="1" applyBorder="1" applyAlignment="1">
      <alignment vertical="center"/>
    </xf>
    <xf numFmtId="0" fontId="23" fillId="8" borderId="122" xfId="33" applyFont="1" applyFill="1" applyBorder="1" applyAlignment="1">
      <alignment vertical="center"/>
    </xf>
    <xf numFmtId="193" fontId="10" fillId="8" borderId="72" xfId="26" applyNumberFormat="1" applyFont="1" applyFill="1" applyBorder="1" applyAlignment="1">
      <alignment horizontal="right" vertical="center"/>
    </xf>
    <xf numFmtId="177" fontId="10" fillId="8" borderId="50" xfId="33" applyNumberFormat="1" applyFont="1" applyFill="1" applyBorder="1" applyAlignment="1">
      <alignment vertical="center"/>
    </xf>
    <xf numFmtId="177" fontId="10" fillId="8" borderId="113" xfId="33" applyNumberFormat="1" applyFont="1" applyFill="1" applyBorder="1" applyAlignment="1">
      <alignment vertical="center"/>
    </xf>
    <xf numFmtId="177" fontId="10" fillId="8" borderId="99" xfId="33" applyNumberFormat="1" applyFont="1" applyFill="1" applyBorder="1" applyAlignment="1">
      <alignment vertical="center"/>
    </xf>
    <xf numFmtId="179" fontId="10" fillId="8" borderId="22" xfId="33" applyNumberFormat="1" applyFont="1" applyFill="1" applyBorder="1" applyAlignment="1">
      <alignment vertical="center"/>
    </xf>
    <xf numFmtId="179" fontId="10" fillId="8" borderId="50" xfId="33" applyNumberFormat="1" applyFont="1" applyFill="1" applyBorder="1" applyAlignment="1">
      <alignment vertical="center"/>
    </xf>
    <xf numFmtId="179" fontId="10" fillId="8" borderId="19" xfId="33" applyNumberFormat="1" applyFont="1" applyFill="1" applyBorder="1" applyAlignment="1">
      <alignment vertical="center"/>
    </xf>
    <xf numFmtId="193" fontId="10" fillId="8" borderId="59" xfId="26" applyNumberFormat="1" applyFont="1" applyFill="1" applyBorder="1" applyAlignment="1">
      <alignment horizontal="right" vertical="center"/>
    </xf>
    <xf numFmtId="0" fontId="10" fillId="46" borderId="0" xfId="0" applyFont="1" applyFill="1" applyAlignment="1">
      <alignment horizontal="center" vertical="center"/>
    </xf>
    <xf numFmtId="0" fontId="10" fillId="8" borderId="124" xfId="33" applyFont="1" applyFill="1" applyBorder="1" applyAlignment="1">
      <alignment horizontal="center" vertical="center"/>
    </xf>
    <xf numFmtId="176" fontId="10" fillId="8" borderId="125" xfId="33" applyNumberFormat="1" applyFont="1" applyFill="1" applyBorder="1" applyAlignment="1">
      <alignment horizontal="center" vertical="center"/>
    </xf>
    <xf numFmtId="176" fontId="10" fillId="8" borderId="126" xfId="33" applyNumberFormat="1" applyFont="1" applyFill="1" applyBorder="1" applyAlignment="1">
      <alignment horizontal="center" vertical="center"/>
    </xf>
    <xf numFmtId="38" fontId="10" fillId="23" borderId="58" xfId="29" applyNumberFormat="1" applyFont="1" applyFill="1" applyBorder="1" applyAlignment="1">
      <alignment vertical="center"/>
    </xf>
    <xf numFmtId="40" fontId="10" fillId="8" borderId="57" xfId="29" applyNumberFormat="1" applyFont="1" applyFill="1" applyBorder="1" applyAlignment="1">
      <alignment vertical="center" wrapText="1"/>
    </xf>
    <xf numFmtId="38" fontId="10" fillId="24" borderId="23" xfId="29" applyNumberFormat="1" applyFont="1" applyFill="1" applyBorder="1" applyAlignment="1">
      <alignment vertical="center"/>
    </xf>
    <xf numFmtId="0" fontId="16" fillId="8" borderId="105" xfId="33" applyFont="1" applyFill="1" applyBorder="1" applyAlignment="1">
      <alignment vertical="center" wrapText="1"/>
    </xf>
    <xf numFmtId="0" fontId="16" fillId="46" borderId="79" xfId="33" applyFont="1" applyFill="1" applyBorder="1" applyAlignment="1">
      <alignment vertical="center" wrapText="1"/>
    </xf>
    <xf numFmtId="0" fontId="10" fillId="61" borderId="113" xfId="33" applyFont="1" applyFill="1" applyBorder="1" applyAlignment="1">
      <alignment vertical="center" wrapText="1"/>
    </xf>
    <xf numFmtId="38" fontId="10" fillId="61" borderId="58" xfId="29" applyNumberFormat="1" applyFont="1" applyFill="1" applyBorder="1" applyAlignment="1">
      <alignment vertical="center"/>
    </xf>
    <xf numFmtId="40" fontId="10" fillId="61" borderId="58" xfId="29" applyNumberFormat="1" applyFont="1" applyFill="1" applyBorder="1" applyAlignment="1">
      <alignment vertical="center"/>
    </xf>
    <xf numFmtId="40" fontId="10" fillId="61" borderId="58" xfId="29" applyNumberFormat="1" applyFont="1" applyFill="1" applyBorder="1" applyAlignment="1">
      <alignment vertical="center" wrapText="1"/>
    </xf>
    <xf numFmtId="0" fontId="10" fillId="38" borderId="34" xfId="33" applyFont="1" applyFill="1" applyBorder="1" applyAlignment="1">
      <alignment vertical="center"/>
    </xf>
    <xf numFmtId="0" fontId="10" fillId="38" borderId="22" xfId="33" applyFont="1" applyFill="1" applyBorder="1" applyAlignment="1">
      <alignment vertical="center" wrapText="1"/>
    </xf>
    <xf numFmtId="38" fontId="10" fillId="38" borderId="1" xfId="29" applyNumberFormat="1" applyFont="1" applyFill="1" applyBorder="1" applyAlignment="1">
      <alignment vertical="center"/>
    </xf>
    <xf numFmtId="40" fontId="10" fillId="38" borderId="1" xfId="29" applyNumberFormat="1" applyFont="1" applyFill="1" applyBorder="1" applyAlignment="1">
      <alignment vertical="center"/>
    </xf>
    <xf numFmtId="40" fontId="10" fillId="38" borderId="1" xfId="29" applyNumberFormat="1" applyFont="1" applyFill="1" applyBorder="1" applyAlignment="1">
      <alignment vertical="center" wrapText="1"/>
    </xf>
    <xf numFmtId="0" fontId="10" fillId="60" borderId="22" xfId="33" applyFont="1" applyFill="1" applyBorder="1" applyAlignment="1">
      <alignment vertical="center" wrapText="1"/>
    </xf>
    <xf numFmtId="38" fontId="10" fillId="60" borderId="1" xfId="29" applyNumberFormat="1" applyFont="1" applyFill="1" applyBorder="1" applyAlignment="1">
      <alignment vertical="center"/>
    </xf>
    <xf numFmtId="40" fontId="10" fillId="60" borderId="1" xfId="29" applyNumberFormat="1" applyFont="1" applyFill="1" applyBorder="1" applyAlignment="1">
      <alignment vertical="center"/>
    </xf>
    <xf numFmtId="40" fontId="10" fillId="60" borderId="1" xfId="29" applyNumberFormat="1" applyFont="1" applyFill="1" applyBorder="1" applyAlignment="1">
      <alignment vertical="center" wrapText="1"/>
    </xf>
    <xf numFmtId="0" fontId="16" fillId="60" borderId="34" xfId="33" applyFont="1" applyFill="1" applyBorder="1" applyAlignment="1">
      <alignment vertical="center"/>
    </xf>
    <xf numFmtId="40" fontId="10" fillId="61" borderId="16" xfId="29" applyNumberFormat="1" applyFont="1" applyFill="1" applyBorder="1" applyAlignment="1">
      <alignment vertical="center"/>
    </xf>
    <xf numFmtId="40" fontId="10" fillId="61" borderId="76" xfId="29" applyNumberFormat="1" applyFont="1" applyFill="1" applyBorder="1" applyAlignment="1">
      <alignment vertical="center"/>
    </xf>
    <xf numFmtId="0" fontId="10" fillId="46" borderId="113" xfId="33" applyFont="1" applyFill="1" applyBorder="1" applyAlignment="1">
      <alignment vertical="center" wrapText="1"/>
    </xf>
    <xf numFmtId="38" fontId="10" fillId="46" borderId="58" xfId="29" applyNumberFormat="1" applyFont="1" applyFill="1" applyBorder="1" applyAlignment="1">
      <alignment vertical="center"/>
    </xf>
    <xf numFmtId="38" fontId="10" fillId="62" borderId="40" xfId="29" applyNumberFormat="1" applyFont="1" applyFill="1" applyBorder="1" applyAlignment="1">
      <alignment vertical="center"/>
    </xf>
    <xf numFmtId="0" fontId="10" fillId="46" borderId="54" xfId="33" applyFont="1" applyFill="1" applyBorder="1" applyAlignment="1">
      <alignment vertical="center" wrapText="1"/>
    </xf>
    <xf numFmtId="0" fontId="16" fillId="46" borderId="110" xfId="33" applyFont="1" applyFill="1" applyBorder="1" applyAlignment="1">
      <alignment vertical="center"/>
    </xf>
    <xf numFmtId="38" fontId="10" fillId="46" borderId="48" xfId="29" applyNumberFormat="1" applyFont="1" applyFill="1" applyBorder="1" applyAlignment="1">
      <alignment vertical="center"/>
    </xf>
    <xf numFmtId="0" fontId="16" fillId="8" borderId="1" xfId="33" applyFont="1" applyFill="1" applyBorder="1" applyAlignment="1">
      <alignment vertical="center"/>
    </xf>
    <xf numFmtId="38" fontId="10" fillId="60" borderId="4" xfId="29" applyNumberFormat="1" applyFont="1" applyFill="1" applyBorder="1" applyAlignment="1">
      <alignment vertical="center"/>
    </xf>
    <xf numFmtId="40" fontId="10" fillId="60" borderId="4" xfId="29" applyNumberFormat="1" applyFont="1" applyFill="1" applyBorder="1" applyAlignment="1">
      <alignment vertical="center"/>
    </xf>
    <xf numFmtId="38" fontId="10" fillId="23" borderId="11" xfId="29" applyNumberFormat="1" applyFont="1" applyFill="1" applyBorder="1" applyAlignment="1">
      <alignment vertical="center"/>
    </xf>
    <xf numFmtId="38" fontId="10" fillId="23" borderId="116" xfId="29" applyNumberFormat="1" applyFont="1" applyFill="1" applyBorder="1" applyAlignment="1">
      <alignment vertical="center"/>
    </xf>
    <xf numFmtId="185" fontId="10" fillId="37" borderId="1" xfId="33" applyNumberFormat="1" applyFont="1" applyFill="1" applyBorder="1" applyAlignment="1">
      <alignment vertical="center"/>
    </xf>
    <xf numFmtId="0" fontId="10" fillId="5" borderId="127" xfId="33" applyFont="1" applyFill="1" applyBorder="1"/>
    <xf numFmtId="0" fontId="10" fillId="8" borderId="128" xfId="33" applyFont="1" applyFill="1" applyBorder="1" applyAlignment="1">
      <alignment vertical="center"/>
    </xf>
    <xf numFmtId="0" fontId="10" fillId="8" borderId="130" xfId="33" applyFont="1" applyFill="1" applyBorder="1" applyAlignment="1">
      <alignment vertical="center"/>
    </xf>
    <xf numFmtId="176" fontId="10" fillId="8" borderId="131" xfId="33" applyNumberFormat="1" applyFont="1" applyFill="1" applyBorder="1" applyAlignment="1">
      <alignment vertical="center"/>
    </xf>
    <xf numFmtId="176" fontId="10" fillId="8" borderId="132" xfId="33" applyNumberFormat="1" applyFont="1" applyFill="1" applyBorder="1" applyAlignment="1">
      <alignment vertical="center"/>
    </xf>
    <xf numFmtId="176" fontId="10" fillId="8" borderId="133" xfId="33" applyNumberFormat="1" applyFont="1" applyFill="1" applyBorder="1" applyAlignment="1">
      <alignment vertical="center"/>
    </xf>
    <xf numFmtId="176" fontId="10" fillId="8" borderId="134" xfId="33" applyNumberFormat="1" applyFont="1" applyFill="1" applyBorder="1" applyAlignment="1">
      <alignment vertical="center"/>
    </xf>
    <xf numFmtId="9" fontId="10" fillId="8" borderId="136" xfId="33" applyNumberFormat="1" applyFont="1" applyFill="1" applyBorder="1" applyAlignment="1">
      <alignment vertical="center"/>
    </xf>
    <xf numFmtId="9" fontId="10" fillId="8" borderId="132" xfId="33" applyNumberFormat="1" applyFont="1" applyFill="1" applyBorder="1" applyAlignment="1">
      <alignment vertical="center"/>
    </xf>
    <xf numFmtId="0" fontId="0" fillId="8" borderId="0" xfId="33" applyFont="1" applyFill="1"/>
    <xf numFmtId="38" fontId="10" fillId="8" borderId="9" xfId="29" applyFont="1" applyFill="1" applyBorder="1" applyAlignment="1">
      <alignment vertical="center"/>
    </xf>
    <xf numFmtId="205" fontId="10" fillId="8" borderId="1" xfId="29" applyNumberFormat="1" applyFont="1" applyFill="1" applyBorder="1" applyAlignment="1">
      <alignment vertical="center"/>
    </xf>
    <xf numFmtId="205" fontId="10" fillId="8" borderId="4" xfId="29" applyNumberFormat="1" applyFont="1" applyFill="1" applyBorder="1" applyAlignment="1">
      <alignment vertical="center"/>
    </xf>
    <xf numFmtId="205" fontId="10" fillId="8" borderId="9" xfId="29" applyNumberFormat="1" applyFont="1" applyFill="1" applyBorder="1" applyAlignment="1">
      <alignment vertical="center"/>
    </xf>
    <xf numFmtId="185" fontId="10" fillId="37" borderId="9" xfId="33" applyNumberFormat="1" applyFont="1" applyFill="1" applyBorder="1" applyAlignment="1">
      <alignment vertical="center"/>
    </xf>
    <xf numFmtId="185" fontId="10" fillId="37" borderId="4" xfId="33" applyNumberFormat="1" applyFont="1" applyFill="1" applyBorder="1" applyAlignment="1">
      <alignment vertical="center"/>
    </xf>
    <xf numFmtId="38" fontId="10" fillId="33" borderId="1" xfId="29" applyFont="1" applyFill="1" applyBorder="1" applyAlignment="1">
      <alignment vertical="center"/>
    </xf>
    <xf numFmtId="0" fontId="0" fillId="46" borderId="0" xfId="33" applyFont="1" applyFill="1"/>
    <xf numFmtId="176" fontId="10" fillId="8" borderId="73" xfId="33" applyNumberFormat="1" applyFont="1" applyFill="1" applyBorder="1" applyAlignment="1">
      <alignment vertical="center"/>
    </xf>
    <xf numFmtId="0" fontId="16" fillId="8" borderId="1" xfId="39" applyFont="1" applyFill="1" applyBorder="1" applyAlignment="1">
      <alignment horizontal="left" vertical="center" wrapText="1"/>
    </xf>
    <xf numFmtId="184" fontId="10" fillId="46" borderId="1" xfId="33" applyNumberFormat="1" applyFont="1" applyFill="1" applyBorder="1" applyAlignment="1">
      <alignment vertical="center"/>
    </xf>
    <xf numFmtId="0" fontId="10" fillId="35" borderId="4" xfId="33" applyFont="1" applyFill="1" applyBorder="1" applyAlignment="1">
      <alignment vertical="center"/>
    </xf>
    <xf numFmtId="0" fontId="10" fillId="35" borderId="58" xfId="33" applyFont="1" applyFill="1" applyBorder="1" applyAlignment="1">
      <alignment vertical="center"/>
    </xf>
    <xf numFmtId="0" fontId="16" fillId="8" borderId="9" xfId="33" applyFont="1" applyFill="1" applyBorder="1" applyAlignment="1">
      <alignment vertical="center"/>
    </xf>
    <xf numFmtId="0" fontId="10" fillId="62" borderId="21" xfId="33" applyFont="1" applyFill="1" applyBorder="1" applyAlignment="1">
      <alignment vertical="center"/>
    </xf>
    <xf numFmtId="0" fontId="10" fillId="62" borderId="113" xfId="33" applyFont="1" applyFill="1" applyBorder="1" applyAlignment="1">
      <alignment vertical="center"/>
    </xf>
    <xf numFmtId="176" fontId="10" fillId="62" borderId="1" xfId="33" applyNumberFormat="1" applyFont="1" applyFill="1" applyBorder="1" applyAlignment="1">
      <alignment vertical="center"/>
    </xf>
    <xf numFmtId="10" fontId="10" fillId="34" borderId="58" xfId="26" applyNumberFormat="1" applyFont="1" applyFill="1" applyBorder="1" applyAlignment="1">
      <alignment vertical="center"/>
    </xf>
    <xf numFmtId="10" fontId="10" fillId="35" borderId="58" xfId="26" applyNumberFormat="1" applyFont="1" applyFill="1" applyBorder="1" applyAlignment="1">
      <alignment vertical="center"/>
    </xf>
    <xf numFmtId="176" fontId="10" fillId="62" borderId="4" xfId="33" applyNumberFormat="1" applyFont="1" applyFill="1" applyBorder="1" applyAlignment="1">
      <alignment vertical="center"/>
    </xf>
    <xf numFmtId="10" fontId="10" fillId="62" borderId="4" xfId="26" applyNumberFormat="1" applyFont="1" applyFill="1" applyBorder="1" applyAlignment="1">
      <alignment vertical="center"/>
    </xf>
    <xf numFmtId="0" fontId="10" fillId="46" borderId="0" xfId="33" applyFont="1" applyFill="1" applyBorder="1" applyAlignment="1">
      <alignment vertical="center"/>
    </xf>
    <xf numFmtId="9" fontId="10" fillId="46" borderId="0" xfId="26" applyFont="1" applyFill="1" applyBorder="1" applyAlignment="1">
      <alignment vertical="center"/>
    </xf>
    <xf numFmtId="4" fontId="10" fillId="46" borderId="0" xfId="33" applyNumberFormat="1" applyFont="1" applyFill="1" applyAlignment="1">
      <alignment vertical="center"/>
    </xf>
    <xf numFmtId="38" fontId="10" fillId="46" borderId="1" xfId="29" applyNumberFormat="1" applyFont="1" applyFill="1" applyBorder="1" applyAlignment="1">
      <alignment horizontal="right" vertical="center"/>
    </xf>
    <xf numFmtId="38" fontId="10" fillId="8" borderId="11" xfId="29" applyNumberFormat="1" applyFont="1" applyFill="1" applyBorder="1" applyAlignment="1">
      <alignment horizontal="right" vertical="center"/>
    </xf>
    <xf numFmtId="38" fontId="10" fillId="34" borderId="58" xfId="29" applyNumberFormat="1" applyFont="1" applyFill="1" applyBorder="1" applyAlignment="1">
      <alignment horizontal="right" vertical="center"/>
    </xf>
    <xf numFmtId="38" fontId="10" fillId="35" borderId="58" xfId="29" applyNumberFormat="1" applyFont="1" applyFill="1" applyBorder="1" applyAlignment="1">
      <alignment horizontal="right" vertical="center"/>
    </xf>
    <xf numFmtId="38" fontId="10" fillId="62" borderId="4" xfId="29" applyNumberFormat="1" applyFont="1" applyFill="1" applyBorder="1" applyAlignment="1">
      <alignment horizontal="right" vertical="center"/>
    </xf>
    <xf numFmtId="38" fontId="10" fillId="36" borderId="4" xfId="29" applyNumberFormat="1" applyFont="1" applyFill="1" applyBorder="1" applyAlignment="1">
      <alignment horizontal="right" vertical="center"/>
    </xf>
    <xf numFmtId="40" fontId="10" fillId="8" borderId="1" xfId="29" applyNumberFormat="1" applyFont="1" applyFill="1" applyBorder="1" applyAlignment="1">
      <alignment horizontal="right" vertical="center"/>
    </xf>
    <xf numFmtId="40" fontId="10" fillId="8" borderId="11" xfId="29" applyNumberFormat="1" applyFont="1" applyFill="1" applyBorder="1" applyAlignment="1">
      <alignment horizontal="right" vertical="center"/>
    </xf>
    <xf numFmtId="40" fontId="10" fillId="8" borderId="72" xfId="29" applyNumberFormat="1" applyFont="1" applyFill="1" applyBorder="1" applyAlignment="1">
      <alignment horizontal="right" vertical="center"/>
    </xf>
    <xf numFmtId="179" fontId="10" fillId="33" borderId="1" xfId="26" applyNumberFormat="1" applyFont="1" applyFill="1" applyBorder="1" applyAlignment="1">
      <alignment vertical="center"/>
    </xf>
    <xf numFmtId="193" fontId="10" fillId="37" borderId="1" xfId="26" applyNumberFormat="1" applyFont="1" applyFill="1" applyBorder="1" applyAlignment="1">
      <alignment vertical="center"/>
    </xf>
    <xf numFmtId="10" fontId="10" fillId="37" borderId="11" xfId="26" applyNumberFormat="1" applyFont="1" applyFill="1" applyBorder="1" applyAlignment="1">
      <alignment vertical="center"/>
    </xf>
    <xf numFmtId="10" fontId="10" fillId="37" borderId="1" xfId="26" applyNumberFormat="1" applyFont="1" applyFill="1" applyBorder="1" applyAlignment="1">
      <alignment vertical="center"/>
    </xf>
    <xf numFmtId="10" fontId="10" fillId="37" borderId="72" xfId="26" applyNumberFormat="1" applyFont="1" applyFill="1" applyBorder="1" applyAlignment="1">
      <alignment vertical="center"/>
    </xf>
    <xf numFmtId="0" fontId="16" fillId="46" borderId="0" xfId="31" applyFont="1" applyFill="1"/>
    <xf numFmtId="0" fontId="10" fillId="46" borderId="0" xfId="31" applyFont="1" applyFill="1"/>
    <xf numFmtId="0" fontId="10" fillId="46" borderId="0" xfId="31" applyFont="1" applyFill="1" applyBorder="1" applyAlignment="1">
      <alignment horizontal="center"/>
    </xf>
    <xf numFmtId="38" fontId="10" fillId="46" borderId="0" xfId="31" applyNumberFormat="1" applyFont="1" applyFill="1" applyBorder="1" applyAlignment="1">
      <alignment vertical="center"/>
    </xf>
    <xf numFmtId="189" fontId="10" fillId="46" borderId="0" xfId="31" applyNumberFormat="1" applyFont="1" applyFill="1" applyBorder="1" applyAlignment="1">
      <alignment vertical="center"/>
    </xf>
    <xf numFmtId="189" fontId="10" fillId="63" borderId="0" xfId="31" applyNumberFormat="1" applyFont="1" applyFill="1" applyBorder="1" applyAlignment="1">
      <alignment vertical="center"/>
    </xf>
    <xf numFmtId="179" fontId="10" fillId="46" borderId="0" xfId="27" applyNumberFormat="1" applyFont="1" applyFill="1" applyBorder="1" applyAlignment="1">
      <alignment vertical="center"/>
    </xf>
    <xf numFmtId="179" fontId="10" fillId="46" borderId="0" xfId="31" applyNumberFormat="1" applyFont="1" applyFill="1" applyBorder="1" applyAlignment="1">
      <alignment vertical="center"/>
    </xf>
    <xf numFmtId="179" fontId="10" fillId="46" borderId="0" xfId="31" applyNumberFormat="1" applyFont="1" applyFill="1" applyBorder="1"/>
    <xf numFmtId="0" fontId="38" fillId="5" borderId="43" xfId="33" applyFont="1" applyFill="1" applyBorder="1" applyAlignment="1">
      <alignment horizontal="center" vertical="center"/>
    </xf>
    <xf numFmtId="203" fontId="10" fillId="58" borderId="22" xfId="29" applyNumberFormat="1" applyFont="1" applyFill="1" applyBorder="1" applyAlignment="1">
      <alignment horizontal="right" vertical="center"/>
    </xf>
    <xf numFmtId="203" fontId="10" fillId="58" borderId="9" xfId="29" applyNumberFormat="1" applyFont="1" applyFill="1" applyBorder="1" applyAlignment="1">
      <alignment horizontal="right" vertical="center"/>
    </xf>
    <xf numFmtId="203" fontId="10" fillId="58" borderId="19" xfId="29" applyNumberFormat="1" applyFont="1" applyFill="1" applyBorder="1" applyAlignment="1">
      <alignment horizontal="right" vertical="center"/>
    </xf>
    <xf numFmtId="193" fontId="10" fillId="58" borderId="1" xfId="26" applyNumberFormat="1" applyFont="1" applyFill="1" applyBorder="1" applyAlignment="1">
      <alignment horizontal="right" vertical="center"/>
    </xf>
    <xf numFmtId="193" fontId="10" fillId="58" borderId="9" xfId="26" applyNumberFormat="1" applyFont="1" applyFill="1" applyBorder="1" applyAlignment="1">
      <alignment horizontal="right" vertical="center"/>
    </xf>
    <xf numFmtId="193" fontId="10" fillId="58" borderId="59" xfId="26" applyNumberFormat="1" applyFont="1" applyFill="1" applyBorder="1" applyAlignment="1">
      <alignment horizontal="right" vertical="center"/>
    </xf>
    <xf numFmtId="0" fontId="16" fillId="8" borderId="48" xfId="33" applyFont="1" applyFill="1" applyBorder="1" applyAlignment="1">
      <alignment vertical="center" wrapText="1"/>
    </xf>
    <xf numFmtId="0" fontId="11" fillId="8" borderId="23" xfId="33" applyFont="1" applyFill="1" applyBorder="1" applyAlignment="1">
      <alignment vertical="center" wrapText="1"/>
    </xf>
    <xf numFmtId="0" fontId="16" fillId="8" borderId="23" xfId="33" applyFont="1" applyFill="1" applyBorder="1" applyAlignment="1">
      <alignment vertical="center" wrapText="1"/>
    </xf>
    <xf numFmtId="0" fontId="16" fillId="8" borderId="11" xfId="33" applyFont="1" applyFill="1" applyBorder="1" applyAlignment="1">
      <alignment vertical="center" wrapText="1"/>
    </xf>
    <xf numFmtId="0" fontId="16" fillId="8" borderId="116" xfId="33" applyFont="1" applyFill="1" applyBorder="1" applyAlignment="1">
      <alignment vertical="center" wrapText="1"/>
    </xf>
    <xf numFmtId="0" fontId="16" fillId="8" borderId="58" xfId="33" applyFont="1" applyFill="1" applyBorder="1" applyAlignment="1">
      <alignment vertical="center" wrapText="1"/>
    </xf>
    <xf numFmtId="40" fontId="10" fillId="8" borderId="64" xfId="29" applyNumberFormat="1" applyFont="1" applyFill="1" applyBorder="1" applyAlignment="1">
      <alignment vertical="center" wrapText="1"/>
    </xf>
    <xf numFmtId="0" fontId="56" fillId="9" borderId="47" xfId="33" applyFont="1" applyFill="1" applyBorder="1" applyAlignment="1">
      <alignment vertical="center"/>
    </xf>
    <xf numFmtId="0" fontId="56" fillId="9" borderId="34" xfId="33" applyFont="1" applyFill="1" applyBorder="1" applyAlignment="1">
      <alignment vertical="center"/>
    </xf>
    <xf numFmtId="0" fontId="16" fillId="8" borderId="20" xfId="33" applyFont="1" applyFill="1" applyBorder="1" applyAlignment="1">
      <alignment vertical="center" wrapText="1"/>
    </xf>
    <xf numFmtId="38" fontId="17" fillId="9" borderId="1" xfId="29" applyNumberFormat="1" applyFont="1" applyFill="1" applyBorder="1" applyAlignment="1">
      <alignment vertical="center"/>
    </xf>
    <xf numFmtId="38" fontId="17" fillId="3" borderId="1" xfId="29" applyNumberFormat="1" applyFont="1" applyFill="1" applyBorder="1" applyAlignment="1">
      <alignment vertical="center"/>
    </xf>
    <xf numFmtId="38" fontId="17" fillId="21" borderId="40" xfId="29" applyNumberFormat="1" applyFont="1" applyFill="1" applyBorder="1" applyAlignment="1">
      <alignment vertical="center"/>
    </xf>
    <xf numFmtId="0" fontId="10" fillId="9" borderId="58" xfId="33" applyFont="1" applyFill="1" applyBorder="1" applyAlignment="1">
      <alignment vertical="center"/>
    </xf>
    <xf numFmtId="0" fontId="17" fillId="10" borderId="22" xfId="33" applyFont="1" applyFill="1" applyBorder="1" applyAlignment="1">
      <alignment vertical="center" wrapText="1"/>
    </xf>
    <xf numFmtId="38" fontId="17" fillId="26" borderId="1" xfId="29" applyNumberFormat="1" applyFont="1" applyFill="1" applyBorder="1" applyAlignment="1">
      <alignment vertical="center"/>
    </xf>
    <xf numFmtId="38" fontId="17" fillId="10" borderId="1" xfId="29" applyNumberFormat="1" applyFont="1" applyFill="1" applyBorder="1" applyAlignment="1">
      <alignment vertical="center"/>
    </xf>
    <xf numFmtId="0" fontId="30" fillId="10" borderId="47" xfId="33" applyFont="1" applyFill="1" applyBorder="1" applyAlignment="1">
      <alignment vertical="center"/>
    </xf>
    <xf numFmtId="0" fontId="30" fillId="9" borderId="47" xfId="33" applyFont="1" applyFill="1" applyBorder="1" applyAlignment="1">
      <alignment vertical="center"/>
    </xf>
    <xf numFmtId="38" fontId="17" fillId="4" borderId="1" xfId="29" applyNumberFormat="1" applyFont="1" applyFill="1" applyBorder="1" applyAlignment="1">
      <alignment vertical="center"/>
    </xf>
    <xf numFmtId="0" fontId="30" fillId="4" borderId="137" xfId="33" applyFont="1" applyFill="1" applyBorder="1" applyAlignment="1">
      <alignment vertical="center"/>
    </xf>
    <xf numFmtId="0" fontId="17" fillId="5" borderId="43" xfId="33" applyFont="1" applyFill="1" applyBorder="1" applyAlignment="1">
      <alignment vertical="center"/>
    </xf>
    <xf numFmtId="0" fontId="17" fillId="5" borderId="39" xfId="33" applyFont="1" applyFill="1" applyBorder="1" applyAlignment="1">
      <alignment vertical="center" wrapText="1"/>
    </xf>
    <xf numFmtId="38" fontId="17" fillId="28" borderId="40" xfId="29" applyNumberFormat="1" applyFont="1" applyFill="1" applyBorder="1" applyAlignment="1">
      <alignment vertical="center"/>
    </xf>
    <xf numFmtId="38" fontId="17" fillId="5" borderId="40" xfId="29" applyNumberFormat="1" applyFont="1" applyFill="1" applyBorder="1" applyAlignment="1">
      <alignment vertical="center"/>
    </xf>
    <xf numFmtId="40" fontId="17" fillId="5" borderId="40" xfId="29" applyNumberFormat="1" applyFont="1" applyFill="1" applyBorder="1" applyAlignment="1">
      <alignment vertical="center"/>
    </xf>
    <xf numFmtId="40" fontId="17" fillId="5" borderId="40" xfId="29" applyNumberFormat="1" applyFont="1" applyFill="1" applyBorder="1" applyAlignment="1">
      <alignment vertical="center" wrapText="1"/>
    </xf>
    <xf numFmtId="0" fontId="10" fillId="5" borderId="42" xfId="33" applyFont="1" applyFill="1" applyBorder="1" applyAlignment="1">
      <alignment vertical="center"/>
    </xf>
    <xf numFmtId="0" fontId="10" fillId="62" borderId="37" xfId="33" applyFont="1" applyFill="1" applyBorder="1" applyAlignment="1">
      <alignment vertical="center"/>
    </xf>
    <xf numFmtId="0" fontId="10" fillId="62" borderId="42" xfId="33" applyFont="1" applyFill="1" applyBorder="1" applyAlignment="1">
      <alignment vertical="center"/>
    </xf>
    <xf numFmtId="0" fontId="10" fillId="13" borderId="37" xfId="33" applyFont="1" applyFill="1" applyBorder="1" applyAlignment="1">
      <alignment vertical="center"/>
    </xf>
    <xf numFmtId="0" fontId="16" fillId="46" borderId="138" xfId="33" applyFont="1" applyFill="1" applyBorder="1" applyAlignment="1">
      <alignment vertical="center"/>
    </xf>
    <xf numFmtId="0" fontId="16" fillId="61" borderId="137" xfId="33" applyFont="1" applyFill="1" applyBorder="1" applyAlignment="1">
      <alignment vertical="center"/>
    </xf>
    <xf numFmtId="0" fontId="56" fillId="62" borderId="43" xfId="33" applyFont="1" applyFill="1" applyBorder="1" applyAlignment="1">
      <alignment vertical="center"/>
    </xf>
    <xf numFmtId="0" fontId="17" fillId="62" borderId="39" xfId="33" applyFont="1" applyFill="1" applyBorder="1" applyAlignment="1">
      <alignment vertical="center" wrapText="1"/>
    </xf>
    <xf numFmtId="38" fontId="17" fillId="62" borderId="40" xfId="29" applyNumberFormat="1" applyFont="1" applyFill="1" applyBorder="1" applyAlignment="1">
      <alignment vertical="center"/>
    </xf>
    <xf numFmtId="40" fontId="17" fillId="61" borderId="16" xfId="29" applyNumberFormat="1" applyFont="1" applyFill="1" applyBorder="1" applyAlignment="1">
      <alignment vertical="center"/>
    </xf>
    <xf numFmtId="0" fontId="17" fillId="13" borderId="43" xfId="33" applyFont="1" applyFill="1" applyBorder="1" applyAlignment="1">
      <alignment vertical="center"/>
    </xf>
    <xf numFmtId="0" fontId="17" fillId="13" borderId="39" xfId="33" applyFont="1" applyFill="1" applyBorder="1" applyAlignment="1">
      <alignment vertical="center" wrapText="1"/>
    </xf>
    <xf numFmtId="38" fontId="17" fillId="30" borderId="40" xfId="29" applyNumberFormat="1" applyFont="1" applyFill="1" applyBorder="1" applyAlignment="1">
      <alignment vertical="center"/>
    </xf>
    <xf numFmtId="38" fontId="17" fillId="31" borderId="40" xfId="29" applyNumberFormat="1" applyFont="1" applyFill="1" applyBorder="1" applyAlignment="1">
      <alignment vertical="center"/>
    </xf>
    <xf numFmtId="40" fontId="17" fillId="13" borderId="40" xfId="29" applyNumberFormat="1" applyFont="1" applyFill="1" applyBorder="1" applyAlignment="1">
      <alignment vertical="center"/>
    </xf>
    <xf numFmtId="40" fontId="17" fillId="13" borderId="40" xfId="29" applyNumberFormat="1" applyFont="1" applyFill="1" applyBorder="1" applyAlignment="1">
      <alignment vertical="center" wrapText="1"/>
    </xf>
    <xf numFmtId="0" fontId="10" fillId="13" borderId="42" xfId="33" applyFont="1" applyFill="1" applyBorder="1" applyAlignment="1">
      <alignment vertical="center"/>
    </xf>
    <xf numFmtId="0" fontId="10" fillId="46" borderId="139" xfId="33" applyFont="1" applyFill="1" applyBorder="1" applyAlignment="1">
      <alignment vertical="center"/>
    </xf>
    <xf numFmtId="0" fontId="10" fillId="46" borderId="140" xfId="33" applyFont="1" applyFill="1" applyBorder="1" applyAlignment="1">
      <alignment vertical="center" wrapText="1"/>
    </xf>
    <xf numFmtId="38" fontId="10" fillId="55" borderId="46" xfId="29" applyNumberFormat="1" applyFont="1" applyFill="1" applyBorder="1" applyAlignment="1">
      <alignment horizontal="right" vertical="center"/>
    </xf>
    <xf numFmtId="38" fontId="10" fillId="47" borderId="46" xfId="29" applyNumberFormat="1" applyFont="1" applyFill="1" applyBorder="1" applyAlignment="1">
      <alignment vertical="center"/>
    </xf>
    <xf numFmtId="40" fontId="10" fillId="46" borderId="46" xfId="29" applyNumberFormat="1" applyFont="1" applyFill="1" applyBorder="1" applyAlignment="1">
      <alignment vertical="center"/>
    </xf>
    <xf numFmtId="40" fontId="10" fillId="46" borderId="46" xfId="29" applyNumberFormat="1" applyFont="1" applyFill="1" applyBorder="1" applyAlignment="1">
      <alignment vertical="center" wrapText="1"/>
    </xf>
    <xf numFmtId="0" fontId="10" fillId="8" borderId="7" xfId="33" applyFont="1" applyFill="1" applyBorder="1" applyAlignment="1">
      <alignment vertical="center"/>
    </xf>
    <xf numFmtId="0" fontId="17" fillId="40" borderId="142" xfId="33" applyFont="1" applyFill="1" applyBorder="1" applyAlignment="1">
      <alignment vertical="center"/>
    </xf>
    <xf numFmtId="0" fontId="17" fillId="40" borderId="143" xfId="33" applyFont="1" applyFill="1" applyBorder="1" applyAlignment="1">
      <alignment vertical="center" wrapText="1"/>
    </xf>
    <xf numFmtId="38" fontId="17" fillId="42" borderId="144" xfId="29" applyNumberFormat="1" applyFont="1" applyFill="1" applyBorder="1" applyAlignment="1">
      <alignment vertical="center"/>
    </xf>
    <xf numFmtId="38" fontId="17" fillId="43" borderId="144" xfId="29" applyNumberFormat="1" applyFont="1" applyFill="1" applyBorder="1" applyAlignment="1">
      <alignment vertical="center"/>
    </xf>
    <xf numFmtId="40" fontId="17" fillId="41" borderId="144" xfId="29" applyNumberFormat="1" applyFont="1" applyFill="1" applyBorder="1" applyAlignment="1">
      <alignment vertical="center" wrapText="1"/>
    </xf>
    <xf numFmtId="0" fontId="56" fillId="40" borderId="141" xfId="33" applyFont="1" applyFill="1" applyBorder="1" applyAlignment="1">
      <alignment vertical="center"/>
    </xf>
    <xf numFmtId="0" fontId="17" fillId="12" borderId="38" xfId="33" applyFont="1" applyFill="1" applyBorder="1" applyAlignment="1">
      <alignment horizontal="left" vertical="center"/>
    </xf>
    <xf numFmtId="0" fontId="17" fillId="12" borderId="39" xfId="33" applyFont="1" applyFill="1" applyBorder="1" applyAlignment="1">
      <alignment horizontal="center" vertical="center"/>
    </xf>
    <xf numFmtId="0" fontId="30" fillId="39" borderId="36" xfId="33" applyFont="1" applyFill="1" applyBorder="1" applyAlignment="1">
      <alignment vertical="center"/>
    </xf>
    <xf numFmtId="0" fontId="56" fillId="62" borderId="36" xfId="33" applyFont="1" applyFill="1" applyBorder="1" applyAlignment="1">
      <alignment vertical="center"/>
    </xf>
    <xf numFmtId="0" fontId="30" fillId="5" borderId="36" xfId="33" applyFont="1" applyFill="1" applyBorder="1" applyAlignment="1">
      <alignment vertical="center"/>
    </xf>
    <xf numFmtId="0" fontId="30" fillId="12" borderId="36" xfId="33" applyFont="1" applyFill="1" applyBorder="1" applyAlignment="1">
      <alignment vertical="center"/>
    </xf>
    <xf numFmtId="40" fontId="10" fillId="8" borderId="145" xfId="29" applyNumberFormat="1" applyFont="1" applyFill="1" applyBorder="1" applyAlignment="1">
      <alignment vertical="center"/>
    </xf>
    <xf numFmtId="38" fontId="16" fillId="23" borderId="58" xfId="29" applyNumberFormat="1" applyFont="1" applyFill="1" applyBorder="1" applyAlignment="1">
      <alignment horizontal="right" vertical="center"/>
    </xf>
    <xf numFmtId="40" fontId="10" fillId="8" borderId="57" xfId="29" applyNumberFormat="1" applyFont="1" applyFill="1" applyBorder="1" applyAlignment="1">
      <alignment vertical="center"/>
    </xf>
    <xf numFmtId="40" fontId="10" fillId="8" borderId="4" xfId="29" applyNumberFormat="1" applyFont="1" applyFill="1" applyBorder="1" applyAlignment="1">
      <alignment vertical="center"/>
    </xf>
    <xf numFmtId="38" fontId="10" fillId="55" borderId="62" xfId="29" applyNumberFormat="1" applyFont="1" applyFill="1" applyBorder="1" applyAlignment="1">
      <alignment horizontal="right" vertical="center"/>
    </xf>
    <xf numFmtId="38" fontId="10" fillId="47" borderId="62" xfId="29" applyNumberFormat="1" applyFont="1" applyFill="1" applyBorder="1" applyAlignment="1">
      <alignment vertical="center"/>
    </xf>
    <xf numFmtId="40" fontId="10" fillId="46" borderId="62" xfId="29" applyNumberFormat="1" applyFont="1" applyFill="1" applyBorder="1" applyAlignment="1">
      <alignment vertical="center"/>
    </xf>
    <xf numFmtId="38" fontId="10" fillId="40" borderId="144" xfId="29" applyNumberFormat="1" applyFont="1" applyFill="1" applyBorder="1" applyAlignment="1">
      <alignment vertical="center"/>
    </xf>
    <xf numFmtId="40" fontId="10" fillId="40" borderId="144" xfId="29" applyNumberFormat="1" applyFont="1" applyFill="1" applyBorder="1" applyAlignment="1">
      <alignment vertical="center"/>
    </xf>
    <xf numFmtId="38" fontId="10" fillId="64" borderId="23" xfId="29" applyNumberFormat="1" applyFont="1" applyFill="1" applyBorder="1" applyAlignment="1">
      <alignment vertical="center"/>
    </xf>
    <xf numFmtId="40" fontId="10" fillId="37" borderId="58" xfId="29" applyNumberFormat="1" applyFont="1" applyFill="1" applyBorder="1" applyAlignment="1">
      <alignment vertical="center"/>
    </xf>
    <xf numFmtId="179" fontId="10" fillId="8" borderId="135" xfId="33" applyNumberFormat="1" applyFont="1" applyFill="1" applyBorder="1" applyAlignment="1">
      <alignment vertical="center"/>
    </xf>
    <xf numFmtId="179" fontId="10" fillId="8" borderId="134" xfId="33" applyNumberFormat="1" applyFont="1" applyFill="1" applyBorder="1" applyAlignment="1">
      <alignment vertical="center"/>
    </xf>
    <xf numFmtId="0" fontId="11" fillId="8" borderId="129" xfId="33" applyFont="1" applyFill="1" applyBorder="1" applyAlignment="1">
      <alignment vertical="center"/>
    </xf>
    <xf numFmtId="0" fontId="10" fillId="46" borderId="1" xfId="33" applyFont="1" applyFill="1" applyBorder="1" applyAlignment="1">
      <alignment vertical="center" wrapText="1"/>
    </xf>
    <xf numFmtId="178" fontId="10" fillId="46" borderId="1" xfId="33" applyNumberFormat="1" applyFont="1" applyFill="1" applyBorder="1" applyAlignment="1">
      <alignment vertical="center"/>
    </xf>
    <xf numFmtId="0" fontId="10" fillId="46" borderId="48" xfId="33" applyFont="1" applyFill="1" applyBorder="1" applyAlignment="1">
      <alignment vertical="center" wrapText="1"/>
    </xf>
    <xf numFmtId="176" fontId="10" fillId="46" borderId="48" xfId="33" applyNumberFormat="1" applyFont="1" applyFill="1" applyBorder="1" applyAlignment="1">
      <alignment vertical="center"/>
    </xf>
    <xf numFmtId="180" fontId="10" fillId="46" borderId="48" xfId="33" applyNumberFormat="1" applyFont="1" applyFill="1" applyBorder="1" applyAlignment="1">
      <alignment vertical="center"/>
    </xf>
    <xf numFmtId="0" fontId="10" fillId="46" borderId="23" xfId="33" applyFont="1" applyFill="1" applyBorder="1" applyAlignment="1">
      <alignment vertical="center" wrapText="1"/>
    </xf>
    <xf numFmtId="176" fontId="10" fillId="46" borderId="23" xfId="33" applyNumberFormat="1" applyFont="1" applyFill="1" applyBorder="1" applyAlignment="1">
      <alignment vertical="center"/>
    </xf>
    <xf numFmtId="176" fontId="10" fillId="46" borderId="23" xfId="0" applyNumberFormat="1" applyFont="1" applyFill="1" applyBorder="1" applyAlignment="1">
      <alignment vertical="center" wrapText="1"/>
    </xf>
    <xf numFmtId="180" fontId="10" fillId="46" borderId="23" xfId="33" applyNumberFormat="1" applyFont="1" applyFill="1" applyBorder="1" applyAlignment="1">
      <alignment vertical="center"/>
    </xf>
    <xf numFmtId="0" fontId="10" fillId="46" borderId="33" xfId="33" applyFont="1" applyFill="1" applyBorder="1" applyAlignment="1">
      <alignment vertical="center"/>
    </xf>
    <xf numFmtId="180" fontId="10" fillId="46" borderId="25" xfId="33" applyNumberFormat="1" applyFont="1" applyFill="1" applyBorder="1" applyAlignment="1">
      <alignment vertical="center"/>
    </xf>
    <xf numFmtId="176" fontId="10" fillId="46" borderId="1" xfId="0" applyNumberFormat="1" applyFont="1" applyFill="1" applyBorder="1" applyAlignment="1">
      <alignment vertical="center" wrapText="1"/>
    </xf>
    <xf numFmtId="176" fontId="10" fillId="46" borderId="4" xfId="33" applyNumberFormat="1" applyFont="1" applyFill="1" applyBorder="1" applyAlignment="1">
      <alignment vertical="center"/>
    </xf>
    <xf numFmtId="176" fontId="10" fillId="46" borderId="4" xfId="0" applyNumberFormat="1" applyFont="1" applyFill="1" applyBorder="1" applyAlignment="1">
      <alignment vertical="center" wrapText="1"/>
    </xf>
    <xf numFmtId="0" fontId="10" fillId="46" borderId="146" xfId="33" applyFont="1" applyFill="1" applyBorder="1" applyAlignment="1">
      <alignment vertical="center" wrapText="1"/>
    </xf>
    <xf numFmtId="176" fontId="10" fillId="46" borderId="146" xfId="33" applyNumberFormat="1" applyFont="1" applyFill="1" applyBorder="1" applyAlignment="1">
      <alignment vertical="center"/>
    </xf>
    <xf numFmtId="180" fontId="10" fillId="46" borderId="146" xfId="33" applyNumberFormat="1" applyFont="1" applyFill="1" applyBorder="1" applyAlignment="1">
      <alignment vertical="center"/>
    </xf>
    <xf numFmtId="179" fontId="10" fillId="46" borderId="1" xfId="33" applyNumberFormat="1" applyFont="1" applyFill="1" applyBorder="1" applyAlignment="1">
      <alignment vertical="center"/>
    </xf>
    <xf numFmtId="179" fontId="10" fillId="46" borderId="48" xfId="33" applyNumberFormat="1" applyFont="1" applyFill="1" applyBorder="1" applyAlignment="1">
      <alignment vertical="center"/>
    </xf>
    <xf numFmtId="179" fontId="10" fillId="46" borderId="23" xfId="33" applyNumberFormat="1" applyFont="1" applyFill="1" applyBorder="1" applyAlignment="1">
      <alignment vertical="center"/>
    </xf>
    <xf numFmtId="179" fontId="10" fillId="46" borderId="25" xfId="33" applyNumberFormat="1" applyFont="1" applyFill="1" applyBorder="1" applyAlignment="1">
      <alignment vertical="center"/>
    </xf>
    <xf numFmtId="9" fontId="10" fillId="46" borderId="48" xfId="26" applyFont="1" applyFill="1" applyBorder="1" applyAlignment="1">
      <alignment vertical="center"/>
    </xf>
    <xf numFmtId="9" fontId="10" fillId="46" borderId="23" xfId="26" applyFont="1" applyFill="1" applyBorder="1" applyAlignment="1">
      <alignment vertical="center"/>
    </xf>
    <xf numFmtId="9" fontId="10" fillId="46" borderId="146" xfId="26" applyFont="1" applyFill="1" applyBorder="1" applyAlignment="1">
      <alignment vertical="center"/>
    </xf>
    <xf numFmtId="9" fontId="10" fillId="46" borderId="4" xfId="26" applyFont="1" applyFill="1" applyBorder="1" applyAlignment="1">
      <alignment vertical="center"/>
    </xf>
    <xf numFmtId="0" fontId="0" fillId="46" borderId="0" xfId="33" applyFont="1" applyFill="1" applyAlignment="1">
      <alignment vertical="center"/>
    </xf>
    <xf numFmtId="38" fontId="10" fillId="46" borderId="1" xfId="29" applyFont="1" applyFill="1" applyBorder="1" applyAlignment="1">
      <alignment vertical="center"/>
    </xf>
    <xf numFmtId="185" fontId="10" fillId="46" borderId="1" xfId="33" applyNumberFormat="1" applyFont="1" applyFill="1" applyBorder="1" applyAlignment="1">
      <alignment vertical="center"/>
    </xf>
    <xf numFmtId="0" fontId="10" fillId="46" borderId="11" xfId="33" applyFont="1" applyFill="1" applyBorder="1" applyAlignment="1">
      <alignment vertical="center" wrapText="1"/>
    </xf>
    <xf numFmtId="0" fontId="10" fillId="46" borderId="9" xfId="33" applyFont="1" applyFill="1" applyBorder="1" applyAlignment="1">
      <alignment vertical="center" wrapText="1"/>
    </xf>
    <xf numFmtId="38" fontId="10" fillId="46" borderId="9" xfId="29" applyFont="1" applyFill="1" applyBorder="1" applyAlignment="1">
      <alignment vertical="center"/>
    </xf>
    <xf numFmtId="185" fontId="10" fillId="46" borderId="9" xfId="33" applyNumberFormat="1" applyFont="1" applyFill="1" applyBorder="1" applyAlignment="1">
      <alignment vertical="center"/>
    </xf>
    <xf numFmtId="0" fontId="10" fillId="46" borderId="4" xfId="33" applyFont="1" applyFill="1" applyBorder="1" applyAlignment="1">
      <alignment vertical="center" wrapText="1"/>
    </xf>
    <xf numFmtId="38" fontId="10" fillId="46" borderId="4" xfId="29" applyFont="1" applyFill="1" applyBorder="1" applyAlignment="1">
      <alignment vertical="center"/>
    </xf>
    <xf numFmtId="185" fontId="10" fillId="46" borderId="4" xfId="33" applyNumberFormat="1" applyFont="1" applyFill="1" applyBorder="1" applyAlignment="1">
      <alignment vertical="center"/>
    </xf>
    <xf numFmtId="0" fontId="10" fillId="46" borderId="1" xfId="33" applyFont="1" applyFill="1" applyBorder="1" applyAlignment="1">
      <alignment horizontal="center" vertical="center"/>
    </xf>
    <xf numFmtId="185" fontId="10" fillId="46" borderId="1" xfId="33" applyNumberFormat="1" applyFont="1" applyFill="1" applyBorder="1" applyAlignment="1">
      <alignment vertical="center" wrapText="1"/>
    </xf>
    <xf numFmtId="185" fontId="10" fillId="46" borderId="11" xfId="33" applyNumberFormat="1" applyFont="1" applyFill="1" applyBorder="1" applyAlignment="1">
      <alignment vertical="center" wrapText="1"/>
    </xf>
    <xf numFmtId="38" fontId="10" fillId="46" borderId="11" xfId="29" applyFont="1" applyFill="1" applyBorder="1" applyAlignment="1">
      <alignment vertical="center"/>
    </xf>
    <xf numFmtId="185" fontId="10" fillId="46" borderId="4" xfId="33" applyNumberFormat="1" applyFont="1" applyFill="1" applyBorder="1" applyAlignment="1">
      <alignment vertical="center" wrapText="1"/>
    </xf>
    <xf numFmtId="0" fontId="10" fillId="8" borderId="118" xfId="33" applyFont="1" applyFill="1" applyBorder="1" applyAlignment="1">
      <alignment vertical="center"/>
    </xf>
    <xf numFmtId="177" fontId="57" fillId="8" borderId="119" xfId="33" applyNumberFormat="1" applyFont="1" applyFill="1" applyBorder="1" applyAlignment="1">
      <alignment vertical="center"/>
    </xf>
    <xf numFmtId="176" fontId="10" fillId="46" borderId="1" xfId="33" applyNumberFormat="1" applyFont="1" applyFill="1" applyBorder="1" applyAlignment="1">
      <alignment vertical="center"/>
    </xf>
    <xf numFmtId="179" fontId="10" fillId="8" borderId="1" xfId="26" applyNumberFormat="1" applyFont="1" applyFill="1" applyBorder="1" applyAlignment="1">
      <alignment vertical="center"/>
    </xf>
    <xf numFmtId="9" fontId="10" fillId="8" borderId="1" xfId="26" applyNumberFormat="1" applyFont="1" applyFill="1" applyBorder="1" applyAlignment="1">
      <alignment vertical="center"/>
    </xf>
    <xf numFmtId="206" fontId="10" fillId="8" borderId="1" xfId="26" applyNumberFormat="1" applyFont="1" applyFill="1" applyBorder="1" applyAlignment="1">
      <alignment vertical="center"/>
    </xf>
    <xf numFmtId="9" fontId="10" fillId="8" borderId="11" xfId="26" applyNumberFormat="1" applyFont="1" applyFill="1" applyBorder="1" applyAlignment="1">
      <alignment vertical="center"/>
    </xf>
    <xf numFmtId="9" fontId="10" fillId="34" borderId="58" xfId="26" applyNumberFormat="1" applyFont="1" applyFill="1" applyBorder="1" applyAlignment="1">
      <alignment vertical="center"/>
    </xf>
    <xf numFmtId="9" fontId="10" fillId="35" borderId="58" xfId="26" applyNumberFormat="1" applyFont="1" applyFill="1" applyBorder="1" applyAlignment="1">
      <alignment vertical="center"/>
    </xf>
    <xf numFmtId="9" fontId="10" fillId="62" borderId="4" xfId="26" applyNumberFormat="1" applyFont="1" applyFill="1" applyBorder="1" applyAlignment="1">
      <alignment vertical="center"/>
    </xf>
    <xf numFmtId="9" fontId="10" fillId="8" borderId="72" xfId="26" applyNumberFormat="1" applyFont="1" applyFill="1" applyBorder="1" applyAlignment="1">
      <alignment vertical="center"/>
    </xf>
    <xf numFmtId="0" fontId="56" fillId="33" borderId="47" xfId="33" applyFont="1" applyFill="1" applyBorder="1" applyAlignment="1">
      <alignment vertical="center"/>
    </xf>
    <xf numFmtId="0" fontId="10" fillId="10" borderId="58" xfId="33" applyFont="1" applyFill="1" applyBorder="1" applyAlignment="1">
      <alignment vertical="center"/>
    </xf>
    <xf numFmtId="0" fontId="16" fillId="8" borderId="58" xfId="33" applyFont="1" applyFill="1" applyBorder="1" applyAlignment="1">
      <alignment vertical="center"/>
    </xf>
    <xf numFmtId="0" fontId="17" fillId="5" borderId="39" xfId="33" applyFont="1" applyFill="1" applyBorder="1" applyAlignment="1">
      <alignment vertical="center"/>
    </xf>
    <xf numFmtId="0" fontId="10" fillId="46" borderId="80" xfId="33" applyFont="1" applyFill="1" applyBorder="1" applyAlignment="1">
      <alignment vertical="center"/>
    </xf>
    <xf numFmtId="0" fontId="10" fillId="46" borderId="79" xfId="33" applyFont="1" applyFill="1" applyBorder="1" applyAlignment="1">
      <alignment vertical="center"/>
    </xf>
    <xf numFmtId="0" fontId="16" fillId="46" borderId="79" xfId="33" applyFont="1" applyFill="1" applyBorder="1" applyAlignment="1">
      <alignment vertical="center"/>
    </xf>
    <xf numFmtId="0" fontId="16" fillId="8" borderId="105" xfId="33" applyFont="1" applyFill="1" applyBorder="1" applyAlignment="1">
      <alignment vertical="center"/>
    </xf>
    <xf numFmtId="0" fontId="10" fillId="38" borderId="22" xfId="33" applyFont="1" applyFill="1" applyBorder="1" applyAlignment="1">
      <alignment vertical="center"/>
    </xf>
    <xf numFmtId="0" fontId="10" fillId="60" borderId="22" xfId="33" applyFont="1" applyFill="1" applyBorder="1" applyAlignment="1">
      <alignment vertical="center"/>
    </xf>
    <xf numFmtId="0" fontId="10" fillId="61" borderId="113" xfId="33" applyFont="1" applyFill="1" applyBorder="1" applyAlignment="1">
      <alignment vertical="center"/>
    </xf>
    <xf numFmtId="0" fontId="10" fillId="46" borderId="54" xfId="33" applyFont="1" applyFill="1" applyBorder="1" applyAlignment="1">
      <alignment vertical="center"/>
    </xf>
    <xf numFmtId="0" fontId="10" fillId="46" borderId="113" xfId="33" applyFont="1" applyFill="1" applyBorder="1" applyAlignment="1">
      <alignment vertical="center"/>
    </xf>
    <xf numFmtId="0" fontId="17" fillId="13" borderId="39" xfId="33" applyFont="1" applyFill="1" applyBorder="1" applyAlignment="1">
      <alignment vertical="center"/>
    </xf>
    <xf numFmtId="0" fontId="10" fillId="46" borderId="77" xfId="33" applyFont="1" applyFill="1" applyBorder="1" applyAlignment="1">
      <alignment vertical="center"/>
    </xf>
    <xf numFmtId="0" fontId="10" fillId="46" borderId="140" xfId="33" applyFont="1" applyFill="1" applyBorder="1" applyAlignment="1">
      <alignment vertical="center"/>
    </xf>
    <xf numFmtId="0" fontId="17" fillId="40" borderId="143" xfId="33" applyFont="1" applyFill="1" applyBorder="1" applyAlignment="1">
      <alignment vertical="center"/>
    </xf>
    <xf numFmtId="187" fontId="10" fillId="14" borderId="27" xfId="0" applyNumberFormat="1" applyFont="1" applyFill="1" applyBorder="1" applyAlignment="1">
      <alignment vertical="center" wrapText="1"/>
    </xf>
    <xf numFmtId="0" fontId="10" fillId="5" borderId="15" xfId="33" applyFont="1" applyFill="1" applyBorder="1" applyAlignment="1">
      <alignment horizontal="center" vertical="center" wrapText="1"/>
    </xf>
    <xf numFmtId="38" fontId="10" fillId="21" borderId="39" xfId="29" applyNumberFormat="1" applyFont="1" applyFill="1" applyBorder="1" applyAlignment="1">
      <alignment vertical="center"/>
    </xf>
    <xf numFmtId="38" fontId="10" fillId="22" borderId="22" xfId="29" applyNumberFormat="1" applyFont="1" applyFill="1" applyBorder="1" applyAlignment="1">
      <alignment vertical="center"/>
    </xf>
    <xf numFmtId="38" fontId="10" fillId="24" borderId="147" xfId="29" applyNumberFormat="1" applyFont="1" applyFill="1" applyBorder="1" applyAlignment="1">
      <alignment vertical="center"/>
    </xf>
    <xf numFmtId="38" fontId="16" fillId="23" borderId="148" xfId="29" applyNumberFormat="1" applyFont="1" applyFill="1" applyBorder="1" applyAlignment="1">
      <alignment horizontal="right" vertical="center"/>
    </xf>
    <xf numFmtId="38" fontId="10" fillId="9" borderId="22" xfId="29" applyNumberFormat="1" applyFont="1" applyFill="1" applyBorder="1" applyAlignment="1">
      <alignment vertical="center"/>
    </xf>
    <xf numFmtId="0" fontId="17" fillId="12" borderId="43" xfId="33" applyFont="1" applyFill="1" applyBorder="1" applyAlignment="1">
      <alignment horizontal="center" vertical="center"/>
    </xf>
    <xf numFmtId="0" fontId="16" fillId="8" borderId="47" xfId="33" applyFont="1" applyFill="1" applyBorder="1" applyAlignment="1">
      <alignment vertical="center"/>
    </xf>
    <xf numFmtId="0" fontId="16" fillId="8" borderId="149" xfId="33" applyFont="1" applyFill="1" applyBorder="1" applyAlignment="1">
      <alignment vertical="center"/>
    </xf>
    <xf numFmtId="0" fontId="16" fillId="8" borderId="21" xfId="33" applyFont="1" applyFill="1" applyBorder="1" applyAlignment="1">
      <alignment vertical="center"/>
    </xf>
    <xf numFmtId="0" fontId="10" fillId="9" borderId="52" xfId="33" applyFont="1" applyFill="1" applyBorder="1" applyAlignment="1">
      <alignment vertical="center"/>
    </xf>
    <xf numFmtId="38" fontId="10" fillId="24" borderId="58" xfId="29" applyNumberFormat="1" applyFont="1" applyFill="1" applyBorder="1" applyAlignment="1">
      <alignment vertical="center"/>
    </xf>
    <xf numFmtId="187" fontId="10" fillId="17" borderId="57" xfId="0" applyNumberFormat="1" applyFont="1" applyFill="1" applyBorder="1" applyAlignment="1">
      <alignment vertical="center" wrapText="1"/>
    </xf>
    <xf numFmtId="38" fontId="10" fillId="10" borderId="22" xfId="29" applyNumberFormat="1" applyFont="1" applyFill="1" applyBorder="1" applyAlignment="1">
      <alignment vertical="center"/>
    </xf>
    <xf numFmtId="0" fontId="16" fillId="8" borderId="150" xfId="33" applyFont="1" applyFill="1" applyBorder="1" applyAlignment="1">
      <alignment vertical="center"/>
    </xf>
    <xf numFmtId="0" fontId="17" fillId="10" borderId="52" xfId="33" applyFont="1" applyFill="1" applyBorder="1" applyAlignment="1">
      <alignment vertical="center"/>
    </xf>
    <xf numFmtId="38" fontId="16" fillId="24" borderId="20" xfId="29" applyNumberFormat="1" applyFont="1" applyFill="1" applyBorder="1" applyAlignment="1">
      <alignment vertical="center"/>
    </xf>
    <xf numFmtId="38" fontId="10" fillId="10" borderId="48" xfId="29" applyNumberFormat="1" applyFont="1" applyFill="1" applyBorder="1" applyAlignment="1">
      <alignment vertical="center"/>
    </xf>
    <xf numFmtId="0" fontId="30" fillId="10" borderId="58" xfId="33" applyFont="1" applyFill="1" applyBorder="1" applyAlignment="1">
      <alignment vertical="center"/>
    </xf>
    <xf numFmtId="0" fontId="11" fillId="8" borderId="116" xfId="33" applyFont="1" applyFill="1" applyBorder="1" applyAlignment="1">
      <alignment vertical="center" wrapText="1"/>
    </xf>
    <xf numFmtId="0" fontId="56" fillId="10" borderId="47" xfId="33" applyFont="1" applyFill="1" applyBorder="1" applyAlignment="1">
      <alignment vertical="center"/>
    </xf>
    <xf numFmtId="38" fontId="17" fillId="24" borderId="58" xfId="29" applyNumberFormat="1" applyFont="1" applyFill="1" applyBorder="1" applyAlignment="1">
      <alignment vertical="center"/>
    </xf>
    <xf numFmtId="38" fontId="17" fillId="24" borderId="20" xfId="29" applyNumberFormat="1" applyFont="1" applyFill="1" applyBorder="1" applyAlignment="1">
      <alignment vertical="center"/>
    </xf>
    <xf numFmtId="38" fontId="17" fillId="24" borderId="23" xfId="29" applyNumberFormat="1" applyFont="1" applyFill="1" applyBorder="1" applyAlignment="1">
      <alignment vertical="center"/>
    </xf>
    <xf numFmtId="38" fontId="10" fillId="27" borderId="4" xfId="29" applyNumberFormat="1" applyFont="1" applyFill="1" applyBorder="1" applyAlignment="1">
      <alignment vertical="center"/>
    </xf>
    <xf numFmtId="187" fontId="10" fillId="14" borderId="57" xfId="0" applyNumberFormat="1" applyFont="1" applyFill="1" applyBorder="1" applyAlignment="1">
      <alignment vertical="center" wrapText="1"/>
    </xf>
    <xf numFmtId="0" fontId="17" fillId="8" borderId="148" xfId="33" applyFont="1" applyFill="1" applyBorder="1" applyAlignment="1">
      <alignment vertical="center"/>
    </xf>
    <xf numFmtId="0" fontId="17" fillId="8" borderId="112" xfId="33" applyFont="1" applyFill="1" applyBorder="1" applyAlignment="1">
      <alignment vertical="center"/>
    </xf>
    <xf numFmtId="0" fontId="10" fillId="8" borderId="149" xfId="33" applyFont="1" applyFill="1" applyBorder="1" applyAlignment="1">
      <alignment vertical="center"/>
    </xf>
    <xf numFmtId="0" fontId="30" fillId="4" borderId="58" xfId="33" applyFont="1" applyFill="1" applyBorder="1" applyAlignment="1">
      <alignment vertical="center"/>
    </xf>
    <xf numFmtId="0" fontId="30" fillId="4" borderId="46" xfId="33" applyFont="1" applyFill="1" applyBorder="1" applyAlignment="1">
      <alignment vertical="center"/>
    </xf>
    <xf numFmtId="0" fontId="30" fillId="4" borderId="47" xfId="33" applyFont="1" applyFill="1" applyBorder="1" applyAlignment="1">
      <alignment vertical="center"/>
    </xf>
    <xf numFmtId="38" fontId="10" fillId="27" borderId="22" xfId="29" applyNumberFormat="1" applyFont="1" applyFill="1" applyBorder="1" applyAlignment="1">
      <alignment vertical="center"/>
    </xf>
    <xf numFmtId="0" fontId="10" fillId="4" borderId="52" xfId="33" applyFont="1" applyFill="1" applyBorder="1" applyAlignment="1">
      <alignment vertical="center"/>
    </xf>
    <xf numFmtId="38" fontId="10" fillId="8" borderId="23" xfId="29" applyFont="1" applyFill="1" applyBorder="1" applyAlignment="1">
      <alignment vertical="center"/>
    </xf>
    <xf numFmtId="38" fontId="10" fillId="8" borderId="116" xfId="29" applyFont="1" applyFill="1" applyBorder="1" applyAlignment="1">
      <alignment vertical="center"/>
    </xf>
    <xf numFmtId="38" fontId="17" fillId="27" borderId="1" xfId="29" applyNumberFormat="1" applyFont="1" applyFill="1" applyBorder="1" applyAlignment="1">
      <alignment vertical="center"/>
    </xf>
    <xf numFmtId="0" fontId="17" fillId="8" borderId="113" xfId="33" applyFont="1" applyFill="1" applyBorder="1" applyAlignment="1">
      <alignment vertical="center"/>
    </xf>
    <xf numFmtId="38" fontId="10" fillId="8" borderId="58" xfId="29" applyFont="1" applyFill="1" applyBorder="1" applyAlignment="1">
      <alignment vertical="center"/>
    </xf>
    <xf numFmtId="38" fontId="10" fillId="62" borderId="39" xfId="29" applyNumberFormat="1" applyFont="1" applyFill="1" applyBorder="1" applyAlignment="1">
      <alignment vertical="center"/>
    </xf>
    <xf numFmtId="0" fontId="17" fillId="62" borderId="43" xfId="33" applyFont="1" applyFill="1" applyBorder="1" applyAlignment="1">
      <alignment vertical="center"/>
    </xf>
    <xf numFmtId="38" fontId="17" fillId="8" borderId="19" xfId="29" applyNumberFormat="1" applyFont="1" applyFill="1" applyBorder="1" applyAlignment="1">
      <alignment vertical="center"/>
    </xf>
    <xf numFmtId="0" fontId="10" fillId="8" borderId="18" xfId="33" applyFont="1" applyFill="1" applyBorder="1" applyAlignment="1">
      <alignment vertical="center"/>
    </xf>
    <xf numFmtId="0" fontId="16" fillId="65" borderId="11" xfId="33" applyFont="1" applyFill="1" applyBorder="1" applyAlignment="1">
      <alignment vertical="center"/>
    </xf>
    <xf numFmtId="38" fontId="10" fillId="66" borderId="20" xfId="29" applyNumberFormat="1" applyFont="1" applyFill="1" applyBorder="1" applyAlignment="1">
      <alignment vertical="center"/>
    </xf>
    <xf numFmtId="0" fontId="56" fillId="67" borderId="47" xfId="33" applyFont="1" applyFill="1" applyBorder="1" applyAlignment="1">
      <alignment vertical="center"/>
    </xf>
    <xf numFmtId="0" fontId="10" fillId="67" borderId="21" xfId="33" applyFont="1" applyFill="1" applyBorder="1" applyAlignment="1">
      <alignment vertical="center"/>
    </xf>
    <xf numFmtId="0" fontId="10" fillId="67" borderId="33" xfId="33" applyFont="1" applyFill="1" applyBorder="1" applyAlignment="1">
      <alignment vertical="center"/>
    </xf>
    <xf numFmtId="0" fontId="10" fillId="67" borderId="22" xfId="33" applyFont="1" applyFill="1" applyBorder="1" applyAlignment="1">
      <alignment vertical="center"/>
    </xf>
    <xf numFmtId="38" fontId="10" fillId="67" borderId="1" xfId="29" applyNumberFormat="1" applyFont="1" applyFill="1" applyBorder="1" applyAlignment="1">
      <alignment vertical="center"/>
    </xf>
    <xf numFmtId="38" fontId="17" fillId="67" borderId="1" xfId="29" applyNumberFormat="1" applyFont="1" applyFill="1" applyBorder="1" applyAlignment="1">
      <alignment vertical="center"/>
    </xf>
    <xf numFmtId="0" fontId="10" fillId="67" borderId="22" xfId="33" applyFont="1" applyFill="1" applyBorder="1" applyAlignment="1">
      <alignment vertical="center" wrapText="1"/>
    </xf>
    <xf numFmtId="40" fontId="10" fillId="67" borderId="20" xfId="29" applyNumberFormat="1" applyFont="1" applyFill="1" applyBorder="1" applyAlignment="1">
      <alignment vertical="center"/>
    </xf>
    <xf numFmtId="40" fontId="10" fillId="67" borderId="1" xfId="29" applyNumberFormat="1" applyFont="1" applyFill="1" applyBorder="1" applyAlignment="1">
      <alignment vertical="center"/>
    </xf>
    <xf numFmtId="0" fontId="11" fillId="49" borderId="23" xfId="33" applyFont="1" applyFill="1" applyBorder="1" applyAlignment="1">
      <alignment vertical="center" wrapText="1"/>
    </xf>
    <xf numFmtId="0" fontId="16" fillId="49" borderId="20" xfId="33" applyFont="1" applyFill="1" applyBorder="1" applyAlignment="1">
      <alignment vertical="center" wrapText="1"/>
    </xf>
    <xf numFmtId="0" fontId="16" fillId="49" borderId="79" xfId="33" applyFont="1" applyFill="1" applyBorder="1" applyAlignment="1">
      <alignment vertical="center" wrapText="1"/>
    </xf>
    <xf numFmtId="0" fontId="16" fillId="49" borderId="105" xfId="33" applyFont="1" applyFill="1" applyBorder="1" applyAlignment="1">
      <alignment vertical="center" wrapText="1"/>
    </xf>
    <xf numFmtId="40" fontId="10" fillId="33" borderId="4" xfId="29" applyNumberFormat="1" applyFont="1" applyFill="1" applyBorder="1" applyAlignment="1">
      <alignment vertical="center"/>
    </xf>
    <xf numFmtId="40" fontId="10" fillId="33" borderId="4" xfId="29" applyNumberFormat="1" applyFont="1" applyFill="1" applyBorder="1" applyAlignment="1">
      <alignment vertical="center" wrapText="1"/>
    </xf>
    <xf numFmtId="0" fontId="10" fillId="49" borderId="61" xfId="33" applyFont="1" applyFill="1" applyBorder="1" applyAlignment="1">
      <alignment vertical="center"/>
    </xf>
    <xf numFmtId="0" fontId="10" fillId="49" borderId="139" xfId="33" applyFont="1" applyFill="1" applyBorder="1" applyAlignment="1">
      <alignment vertical="center"/>
    </xf>
    <xf numFmtId="0" fontId="10" fillId="49" borderId="140" xfId="33" applyFont="1" applyFill="1" applyBorder="1" applyAlignment="1">
      <alignment vertical="center" wrapText="1"/>
    </xf>
    <xf numFmtId="38" fontId="10" fillId="52" borderId="62" xfId="29" applyNumberFormat="1" applyFont="1" applyFill="1" applyBorder="1" applyAlignment="1">
      <alignment vertical="center"/>
    </xf>
    <xf numFmtId="40" fontId="10" fillId="49" borderId="62" xfId="29" applyNumberFormat="1" applyFont="1" applyFill="1" applyBorder="1" applyAlignment="1">
      <alignment vertical="center"/>
    </xf>
    <xf numFmtId="40" fontId="10" fillId="49" borderId="62" xfId="29" applyNumberFormat="1" applyFont="1" applyFill="1" applyBorder="1" applyAlignment="1">
      <alignment vertical="center" wrapText="1"/>
    </xf>
    <xf numFmtId="0" fontId="10" fillId="33" borderId="34" xfId="33" applyFont="1" applyFill="1" applyBorder="1" applyAlignment="1">
      <alignment vertical="center"/>
    </xf>
    <xf numFmtId="0" fontId="10" fillId="33" borderId="104" xfId="33" applyFont="1" applyFill="1" applyBorder="1" applyAlignment="1">
      <alignment vertical="center"/>
    </xf>
    <xf numFmtId="38" fontId="10" fillId="33" borderId="46" xfId="29" applyNumberFormat="1" applyFont="1" applyFill="1" applyBorder="1" applyAlignment="1">
      <alignment vertical="center"/>
    </xf>
    <xf numFmtId="40" fontId="10" fillId="33" borderId="58" xfId="29" applyNumberFormat="1" applyFont="1" applyFill="1" applyBorder="1" applyAlignment="1">
      <alignment vertical="center"/>
    </xf>
    <xf numFmtId="40" fontId="10" fillId="33" borderId="58" xfId="29" applyNumberFormat="1" applyFont="1" applyFill="1" applyBorder="1" applyAlignment="1">
      <alignment vertical="center" wrapText="1"/>
    </xf>
    <xf numFmtId="184" fontId="10" fillId="49" borderId="11" xfId="33" applyNumberFormat="1" applyFont="1" applyFill="1" applyBorder="1" applyAlignment="1">
      <alignment vertical="center"/>
    </xf>
    <xf numFmtId="177" fontId="10" fillId="49" borderId="1" xfId="33" applyNumberFormat="1" applyFont="1" applyFill="1" applyBorder="1" applyAlignment="1">
      <alignment vertical="center"/>
    </xf>
    <xf numFmtId="10" fontId="10" fillId="49" borderId="67" xfId="33" applyNumberFormat="1" applyFont="1" applyFill="1" applyBorder="1" applyAlignment="1">
      <alignment vertical="center"/>
    </xf>
    <xf numFmtId="0" fontId="16" fillId="65" borderId="58" xfId="33" applyFont="1" applyFill="1" applyBorder="1" applyAlignment="1">
      <alignment vertical="center"/>
    </xf>
    <xf numFmtId="38" fontId="10" fillId="66" borderId="58" xfId="29" applyNumberFormat="1" applyFont="1" applyFill="1" applyBorder="1" applyAlignment="1">
      <alignment vertical="center"/>
    </xf>
    <xf numFmtId="0" fontId="11" fillId="65" borderId="4" xfId="33" applyFont="1" applyFill="1" applyBorder="1" applyAlignment="1">
      <alignment vertical="center"/>
    </xf>
    <xf numFmtId="38" fontId="10" fillId="66" borderId="4" xfId="29" applyNumberFormat="1" applyFont="1" applyFill="1" applyBorder="1" applyAlignment="1">
      <alignment vertical="center"/>
    </xf>
    <xf numFmtId="0" fontId="16" fillId="8" borderId="4" xfId="33" applyFont="1" applyFill="1" applyBorder="1" applyAlignment="1">
      <alignment vertical="center"/>
    </xf>
    <xf numFmtId="38" fontId="10" fillId="24" borderId="25" xfId="29" applyNumberFormat="1" applyFont="1" applyFill="1" applyBorder="1" applyAlignment="1">
      <alignment vertical="center"/>
    </xf>
    <xf numFmtId="38" fontId="10" fillId="66" borderId="1" xfId="29" applyNumberFormat="1" applyFont="1" applyFill="1" applyBorder="1" applyAlignment="1">
      <alignment vertical="center"/>
    </xf>
    <xf numFmtId="0" fontId="16" fillId="65" borderId="1" xfId="33" applyFont="1" applyFill="1" applyBorder="1" applyAlignment="1">
      <alignment vertical="center"/>
    </xf>
    <xf numFmtId="0" fontId="10" fillId="65" borderId="58" xfId="33" applyFont="1" applyFill="1" applyBorder="1" applyAlignment="1">
      <alignment vertical="center"/>
    </xf>
    <xf numFmtId="0" fontId="10" fillId="65" borderId="1" xfId="33" applyFont="1" applyFill="1" applyBorder="1" applyAlignment="1">
      <alignment vertical="center"/>
    </xf>
    <xf numFmtId="0" fontId="17" fillId="65" borderId="116" xfId="33" applyFont="1" applyFill="1" applyBorder="1" applyAlignment="1">
      <alignment vertical="center"/>
    </xf>
    <xf numFmtId="38" fontId="17" fillId="66" borderId="58" xfId="29" applyNumberFormat="1" applyFont="1" applyFill="1" applyBorder="1" applyAlignment="1">
      <alignment vertical="center"/>
    </xf>
    <xf numFmtId="0" fontId="17" fillId="65" borderId="23" xfId="33" applyFont="1" applyFill="1" applyBorder="1" applyAlignment="1">
      <alignment vertical="center"/>
    </xf>
    <xf numFmtId="38" fontId="17" fillId="66" borderId="20" xfId="29" applyNumberFormat="1" applyFont="1" applyFill="1" applyBorder="1" applyAlignment="1">
      <alignment vertical="center"/>
    </xf>
    <xf numFmtId="38" fontId="10" fillId="66" borderId="23" xfId="29" applyNumberFormat="1" applyFont="1" applyFill="1" applyBorder="1" applyAlignment="1">
      <alignment vertical="center"/>
    </xf>
    <xf numFmtId="38" fontId="17" fillId="66" borderId="23" xfId="29" applyNumberFormat="1" applyFont="1" applyFill="1" applyBorder="1" applyAlignment="1">
      <alignment vertical="center"/>
    </xf>
    <xf numFmtId="0" fontId="41" fillId="37" borderId="1" xfId="34" applyFont="1" applyFill="1" applyBorder="1" applyAlignment="1">
      <alignment horizontal="center" vertical="center"/>
    </xf>
    <xf numFmtId="0" fontId="41" fillId="37" borderId="1" xfId="34" applyFont="1" applyFill="1" applyBorder="1">
      <alignment vertical="center"/>
    </xf>
    <xf numFmtId="0" fontId="41" fillId="37" borderId="1" xfId="34" applyFont="1" applyFill="1" applyBorder="1" applyAlignment="1">
      <alignment horizontal="right" vertical="center"/>
    </xf>
    <xf numFmtId="3" fontId="41" fillId="37" borderId="1" xfId="34" applyNumberFormat="1" applyFont="1" applyFill="1" applyBorder="1">
      <alignment vertical="center"/>
    </xf>
    <xf numFmtId="179" fontId="10" fillId="8" borderId="4" xfId="33" applyNumberFormat="1" applyFont="1" applyFill="1" applyBorder="1" applyAlignment="1">
      <alignment vertical="center"/>
    </xf>
    <xf numFmtId="10" fontId="10" fillId="58" borderId="1" xfId="33" applyNumberFormat="1" applyFont="1" applyFill="1" applyBorder="1" applyAlignment="1">
      <alignment vertical="center"/>
    </xf>
    <xf numFmtId="185" fontId="10" fillId="58" borderId="1" xfId="33" applyNumberFormat="1" applyFont="1" applyFill="1" applyBorder="1" applyAlignment="1">
      <alignment vertical="center"/>
    </xf>
    <xf numFmtId="10" fontId="10" fillId="58" borderId="9" xfId="33" applyNumberFormat="1" applyFont="1" applyFill="1" applyBorder="1" applyAlignment="1">
      <alignment vertical="center"/>
    </xf>
    <xf numFmtId="185" fontId="10" fillId="58" borderId="9" xfId="33" applyNumberFormat="1" applyFont="1" applyFill="1" applyBorder="1" applyAlignment="1">
      <alignment vertical="center"/>
    </xf>
    <xf numFmtId="10" fontId="10" fillId="58" borderId="4" xfId="33" applyNumberFormat="1" applyFont="1" applyFill="1" applyBorder="1" applyAlignment="1">
      <alignment vertical="center"/>
    </xf>
    <xf numFmtId="185" fontId="10" fillId="58" borderId="4" xfId="33" applyNumberFormat="1" applyFont="1" applyFill="1" applyBorder="1" applyAlignment="1">
      <alignment vertical="center"/>
    </xf>
    <xf numFmtId="0" fontId="11" fillId="5" borderId="85" xfId="33" applyFont="1" applyFill="1" applyBorder="1" applyAlignment="1">
      <alignment horizontal="center" vertical="top" wrapText="1"/>
    </xf>
    <xf numFmtId="0" fontId="11" fillId="5" borderId="86" xfId="33" applyFont="1" applyFill="1" applyBorder="1" applyAlignment="1">
      <alignment horizontal="center" vertical="top" wrapText="1"/>
    </xf>
    <xf numFmtId="40" fontId="16" fillId="49" borderId="20" xfId="29" applyNumberFormat="1" applyFont="1" applyFill="1" applyBorder="1" applyAlignment="1">
      <alignment vertical="center" wrapText="1"/>
    </xf>
    <xf numFmtId="0" fontId="17" fillId="33" borderId="36" xfId="33" applyFont="1" applyFill="1" applyBorder="1" applyAlignment="1">
      <alignment vertical="center"/>
    </xf>
    <xf numFmtId="0" fontId="17" fillId="33" borderId="38" xfId="33" applyFont="1" applyFill="1" applyBorder="1" applyAlignment="1">
      <alignment horizontal="left" vertical="center"/>
    </xf>
    <xf numFmtId="0" fontId="17" fillId="33" borderId="39" xfId="33" applyFont="1" applyFill="1" applyBorder="1" applyAlignment="1">
      <alignment horizontal="center" vertical="center"/>
    </xf>
    <xf numFmtId="38" fontId="17" fillId="44" borderId="40" xfId="29" applyNumberFormat="1" applyFont="1" applyFill="1" applyBorder="1" applyAlignment="1">
      <alignment vertical="center"/>
    </xf>
    <xf numFmtId="0" fontId="17" fillId="33" borderId="38" xfId="33" applyFont="1" applyFill="1" applyBorder="1" applyAlignment="1">
      <alignment vertical="center"/>
    </xf>
    <xf numFmtId="0" fontId="17" fillId="33" borderId="75" xfId="33" applyFont="1" applyFill="1" applyBorder="1" applyAlignment="1">
      <alignment vertical="center" wrapText="1"/>
    </xf>
    <xf numFmtId="38" fontId="17" fillId="50" borderId="76" xfId="29" applyNumberFormat="1" applyFont="1" applyFill="1" applyBorder="1" applyAlignment="1">
      <alignment vertical="center"/>
    </xf>
    <xf numFmtId="0" fontId="17" fillId="33" borderId="43" xfId="33" applyFont="1" applyFill="1" applyBorder="1" applyAlignment="1">
      <alignment vertical="center"/>
    </xf>
    <xf numFmtId="0" fontId="17" fillId="33" borderId="39" xfId="33" applyFont="1" applyFill="1" applyBorder="1" applyAlignment="1">
      <alignment vertical="center" wrapText="1"/>
    </xf>
    <xf numFmtId="38" fontId="17" fillId="33" borderId="40" xfId="29" applyNumberFormat="1" applyFont="1" applyFill="1" applyBorder="1" applyAlignment="1">
      <alignment vertical="center"/>
    </xf>
    <xf numFmtId="38" fontId="17" fillId="50" borderId="40" xfId="29" applyNumberFormat="1" applyFont="1" applyFill="1" applyBorder="1" applyAlignment="1">
      <alignment vertical="center"/>
    </xf>
    <xf numFmtId="0" fontId="17" fillId="33" borderId="37" xfId="33" applyFont="1" applyFill="1" applyBorder="1" applyAlignment="1">
      <alignment vertical="center"/>
    </xf>
    <xf numFmtId="0" fontId="17" fillId="33" borderId="151" xfId="33" applyFont="1" applyFill="1" applyBorder="1" applyAlignment="1">
      <alignment vertical="center"/>
    </xf>
    <xf numFmtId="0" fontId="17" fillId="33" borderId="51" xfId="33" applyFont="1" applyFill="1" applyBorder="1" applyAlignment="1">
      <alignment vertical="center" wrapText="1"/>
    </xf>
    <xf numFmtId="38" fontId="17" fillId="50" borderId="4" xfId="29" applyNumberFormat="1" applyFont="1" applyFill="1" applyBorder="1" applyAlignment="1">
      <alignment vertical="center"/>
    </xf>
    <xf numFmtId="10" fontId="10" fillId="46" borderId="10" xfId="26" applyNumberFormat="1" applyFont="1" applyFill="1" applyBorder="1" applyAlignment="1">
      <alignment vertical="center"/>
    </xf>
    <xf numFmtId="10" fontId="10" fillId="46" borderId="81" xfId="26" applyNumberFormat="1" applyFont="1" applyFill="1" applyBorder="1" applyAlignment="1">
      <alignment vertical="center"/>
    </xf>
    <xf numFmtId="185" fontId="10" fillId="46" borderId="1" xfId="26" applyNumberFormat="1" applyFont="1" applyFill="1" applyBorder="1" applyAlignment="1">
      <alignment vertical="center"/>
    </xf>
    <xf numFmtId="185" fontId="10" fillId="34" borderId="58" xfId="26" applyNumberFormat="1" applyFont="1" applyFill="1" applyBorder="1" applyAlignment="1">
      <alignment vertical="center"/>
    </xf>
    <xf numFmtId="185" fontId="10" fillId="46" borderId="11" xfId="26" applyNumberFormat="1" applyFont="1" applyFill="1" applyBorder="1" applyAlignment="1">
      <alignment vertical="center"/>
    </xf>
    <xf numFmtId="185" fontId="10" fillId="35" borderId="58" xfId="26" applyNumberFormat="1" applyFont="1" applyFill="1" applyBorder="1" applyAlignment="1">
      <alignment vertical="center"/>
    </xf>
    <xf numFmtId="185" fontId="10" fillId="62" borderId="4" xfId="26" applyNumberFormat="1" applyFont="1" applyFill="1" applyBorder="1" applyAlignment="1">
      <alignment vertical="center"/>
    </xf>
    <xf numFmtId="185" fontId="10" fillId="46" borderId="72" xfId="26" applyNumberFormat="1" applyFont="1" applyFill="1" applyBorder="1" applyAlignment="1">
      <alignment vertical="center"/>
    </xf>
    <xf numFmtId="179" fontId="10" fillId="33" borderId="10" xfId="26" applyNumberFormat="1" applyFont="1" applyFill="1" applyBorder="1" applyAlignment="1">
      <alignment vertical="center"/>
    </xf>
    <xf numFmtId="193" fontId="10" fillId="46" borderId="10" xfId="26" applyNumberFormat="1" applyFont="1" applyFill="1" applyBorder="1" applyAlignment="1">
      <alignment vertical="center"/>
    </xf>
    <xf numFmtId="10" fontId="10" fillId="34" borderId="152" xfId="26" applyNumberFormat="1" applyFont="1" applyFill="1" applyBorder="1" applyAlignment="1">
      <alignment vertical="center"/>
    </xf>
    <xf numFmtId="10" fontId="10" fillId="46" borderId="67" xfId="26" applyNumberFormat="1" applyFont="1" applyFill="1" applyBorder="1" applyAlignment="1">
      <alignment vertical="center"/>
    </xf>
    <xf numFmtId="10" fontId="10" fillId="35" borderId="152" xfId="26" applyNumberFormat="1" applyFont="1" applyFill="1" applyBorder="1" applyAlignment="1">
      <alignment vertical="center"/>
    </xf>
    <xf numFmtId="10" fontId="10" fillId="62" borderId="13" xfId="26" applyNumberFormat="1" applyFont="1" applyFill="1" applyBorder="1" applyAlignment="1">
      <alignment vertical="center"/>
    </xf>
    <xf numFmtId="9" fontId="10" fillId="36" borderId="13" xfId="26" applyFont="1" applyFill="1" applyBorder="1" applyAlignment="1">
      <alignment vertical="center"/>
    </xf>
    <xf numFmtId="179" fontId="10" fillId="34" borderId="58" xfId="26" applyNumberFormat="1" applyFont="1" applyFill="1" applyBorder="1" applyAlignment="1">
      <alignment vertical="center"/>
    </xf>
    <xf numFmtId="179" fontId="10" fillId="35" borderId="58" xfId="26" applyNumberFormat="1" applyFont="1" applyFill="1" applyBorder="1" applyAlignment="1">
      <alignment vertical="center"/>
    </xf>
    <xf numFmtId="179" fontId="10" fillId="62" borderId="4" xfId="26" applyNumberFormat="1" applyFont="1" applyFill="1" applyBorder="1" applyAlignment="1">
      <alignment vertical="center"/>
    </xf>
    <xf numFmtId="179" fontId="10" fillId="8" borderId="72" xfId="26" applyNumberFormat="1" applyFont="1" applyFill="1" applyBorder="1" applyAlignment="1">
      <alignment vertical="center"/>
    </xf>
    <xf numFmtId="179" fontId="10" fillId="36" borderId="4" xfId="26" applyNumberFormat="1" applyFont="1" applyFill="1" applyBorder="1" applyAlignment="1">
      <alignment vertical="center"/>
    </xf>
    <xf numFmtId="179" fontId="10" fillId="37" borderId="1" xfId="26" applyNumberFormat="1" applyFont="1" applyFill="1" applyBorder="1" applyAlignment="1">
      <alignment vertical="center"/>
    </xf>
    <xf numFmtId="179" fontId="10" fillId="37" borderId="9" xfId="26" applyNumberFormat="1" applyFont="1" applyFill="1" applyBorder="1" applyAlignment="1">
      <alignment vertical="center"/>
    </xf>
    <xf numFmtId="9" fontId="10" fillId="37" borderId="1" xfId="26" applyNumberFormat="1" applyFont="1" applyFill="1" applyBorder="1" applyAlignment="1">
      <alignment vertical="center"/>
    </xf>
    <xf numFmtId="38" fontId="10" fillId="52" borderId="46" xfId="29" applyNumberFormat="1" applyFont="1" applyFill="1" applyBorder="1" applyAlignment="1">
      <alignment vertical="center"/>
    </xf>
    <xf numFmtId="38" fontId="10" fillId="52" borderId="30" xfId="29" applyNumberFormat="1" applyFont="1" applyFill="1" applyBorder="1" applyAlignment="1">
      <alignment vertical="center"/>
    </xf>
    <xf numFmtId="0" fontId="10" fillId="49" borderId="107" xfId="33" applyFont="1" applyFill="1" applyBorder="1" applyAlignment="1">
      <alignment vertical="center"/>
    </xf>
    <xf numFmtId="0" fontId="10" fillId="49" borderId="104" xfId="33" applyFont="1" applyFill="1" applyBorder="1" applyAlignment="1">
      <alignment vertical="center"/>
    </xf>
    <xf numFmtId="0" fontId="10" fillId="49" borderId="19" xfId="33" applyFont="1" applyFill="1" applyBorder="1" applyAlignment="1">
      <alignment vertical="center" wrapText="1"/>
    </xf>
    <xf numFmtId="3" fontId="17" fillId="50" borderId="40" xfId="29" applyNumberFormat="1" applyFont="1" applyFill="1" applyBorder="1" applyAlignment="1">
      <alignment vertical="center"/>
    </xf>
    <xf numFmtId="3" fontId="10" fillId="52" borderId="28" xfId="29" applyNumberFormat="1" applyFont="1" applyFill="1" applyBorder="1" applyAlignment="1">
      <alignment vertical="center"/>
    </xf>
    <xf numFmtId="3" fontId="10" fillId="52" borderId="30" xfId="29" applyNumberFormat="1" applyFont="1" applyFill="1" applyBorder="1" applyAlignment="1">
      <alignment vertical="center"/>
    </xf>
    <xf numFmtId="3" fontId="10" fillId="52" borderId="46" xfId="29" applyNumberFormat="1" applyFont="1" applyFill="1" applyBorder="1" applyAlignment="1">
      <alignment vertical="center"/>
    </xf>
    <xf numFmtId="0" fontId="30" fillId="33" borderId="42" xfId="33" applyFont="1" applyFill="1" applyBorder="1" applyAlignment="1">
      <alignment vertical="center"/>
    </xf>
    <xf numFmtId="0" fontId="16" fillId="46" borderId="80" xfId="33" applyFont="1" applyFill="1" applyBorder="1" applyAlignment="1">
      <alignment vertical="center" wrapText="1"/>
    </xf>
    <xf numFmtId="0" fontId="10" fillId="34" borderId="113" xfId="33" applyFont="1" applyFill="1" applyBorder="1" applyAlignment="1">
      <alignment vertical="center"/>
    </xf>
    <xf numFmtId="9" fontId="10" fillId="8" borderId="1" xfId="26" applyNumberFormat="1" applyFont="1" applyFill="1" applyBorder="1" applyAlignment="1">
      <alignment horizontal="right" vertical="center"/>
    </xf>
    <xf numFmtId="179" fontId="10" fillId="8" borderId="1" xfId="26" applyNumberFormat="1" applyFont="1" applyFill="1" applyBorder="1" applyAlignment="1">
      <alignment horizontal="right" vertical="center"/>
    </xf>
    <xf numFmtId="10" fontId="10" fillId="37" borderId="1" xfId="26" applyNumberFormat="1" applyFont="1" applyFill="1" applyBorder="1" applyAlignment="1">
      <alignment horizontal="right" vertical="center"/>
    </xf>
    <xf numFmtId="10" fontId="10" fillId="46" borderId="10" xfId="26" applyNumberFormat="1" applyFont="1" applyFill="1" applyBorder="1" applyAlignment="1">
      <alignment horizontal="right" vertical="center"/>
    </xf>
    <xf numFmtId="185" fontId="10" fillId="46" borderId="1" xfId="26" applyNumberFormat="1" applyFont="1" applyFill="1" applyBorder="1" applyAlignment="1">
      <alignment horizontal="right" vertical="center"/>
    </xf>
    <xf numFmtId="10" fontId="10" fillId="8" borderId="1" xfId="26" applyNumberFormat="1" applyFont="1" applyFill="1" applyBorder="1" applyAlignment="1">
      <alignment horizontal="right" vertical="center"/>
    </xf>
    <xf numFmtId="206" fontId="10" fillId="8" borderId="1" xfId="26" applyNumberFormat="1" applyFont="1" applyFill="1" applyBorder="1" applyAlignment="1">
      <alignment horizontal="right" vertical="center"/>
    </xf>
    <xf numFmtId="0" fontId="21" fillId="68" borderId="52" xfId="0" applyFont="1" applyFill="1" applyBorder="1" applyAlignment="1">
      <alignment horizontal="center" vertical="center" wrapText="1"/>
    </xf>
    <xf numFmtId="0" fontId="21" fillId="68" borderId="22" xfId="0" applyFont="1" applyFill="1" applyBorder="1" applyAlignment="1">
      <alignment horizontal="center" vertical="center"/>
    </xf>
    <xf numFmtId="0" fontId="21" fillId="37" borderId="1" xfId="0" applyFont="1" applyFill="1" applyBorder="1" applyAlignment="1">
      <alignment horizontal="center" vertical="center"/>
    </xf>
    <xf numFmtId="0" fontId="0" fillId="46" borderId="1" xfId="0" applyFont="1" applyFill="1" applyBorder="1">
      <alignment vertical="center"/>
    </xf>
    <xf numFmtId="176" fontId="21" fillId="8" borderId="0" xfId="33" applyNumberFormat="1" applyFont="1" applyFill="1" applyAlignment="1">
      <alignment vertical="center"/>
    </xf>
    <xf numFmtId="40" fontId="21" fillId="8" borderId="0" xfId="33" applyNumberFormat="1" applyFont="1" applyFill="1" applyAlignment="1">
      <alignment vertical="center"/>
    </xf>
    <xf numFmtId="0" fontId="21" fillId="8" borderId="0" xfId="33" applyFont="1" applyFill="1" applyBorder="1" applyAlignment="1">
      <alignment vertical="center"/>
    </xf>
    <xf numFmtId="0" fontId="21" fillId="46" borderId="0" xfId="33" applyFont="1" applyFill="1" applyAlignment="1">
      <alignment vertical="center"/>
    </xf>
    <xf numFmtId="0" fontId="21" fillId="46" borderId="0" xfId="33" applyFont="1" applyFill="1" applyBorder="1" applyAlignment="1">
      <alignment vertical="center"/>
    </xf>
    <xf numFmtId="0" fontId="16" fillId="46" borderId="21" xfId="33" applyFont="1" applyFill="1" applyBorder="1" applyAlignment="1">
      <alignment vertical="center"/>
    </xf>
    <xf numFmtId="0" fontId="62" fillId="8" borderId="0" xfId="33" applyFont="1" applyFill="1" applyAlignment="1">
      <alignment horizontal="left" vertical="top"/>
    </xf>
    <xf numFmtId="177" fontId="63" fillId="8" borderId="0" xfId="33" applyNumberFormat="1" applyFont="1" applyFill="1" applyAlignment="1">
      <alignment vertical="center"/>
    </xf>
    <xf numFmtId="177" fontId="64" fillId="8" borderId="0" xfId="33" applyNumberFormat="1" applyFont="1" applyFill="1" applyBorder="1" applyAlignment="1">
      <alignment vertical="center"/>
    </xf>
    <xf numFmtId="0" fontId="64" fillId="8" borderId="0" xfId="33" applyFont="1" applyFill="1" applyBorder="1" applyAlignment="1">
      <alignment horizontal="left" vertical="center"/>
    </xf>
    <xf numFmtId="179" fontId="64" fillId="8" borderId="0" xfId="26" applyNumberFormat="1" applyFont="1" applyFill="1" applyBorder="1" applyAlignment="1">
      <alignment vertical="center"/>
    </xf>
    <xf numFmtId="179" fontId="64" fillId="8" borderId="0" xfId="33" applyNumberFormat="1" applyFont="1" applyFill="1" applyBorder="1" applyAlignment="1">
      <alignment vertical="center"/>
    </xf>
    <xf numFmtId="179" fontId="64" fillId="8" borderId="0" xfId="33" applyNumberFormat="1" applyFont="1" applyFill="1" applyBorder="1" applyAlignment="1">
      <alignment horizontal="left" vertical="center"/>
    </xf>
    <xf numFmtId="0" fontId="58" fillId="46" borderId="0" xfId="0" applyFont="1" applyFill="1">
      <alignment vertical="center"/>
    </xf>
    <xf numFmtId="0" fontId="21" fillId="46" borderId="0" xfId="0" applyFont="1" applyFill="1" applyAlignment="1">
      <alignment vertical="center"/>
    </xf>
    <xf numFmtId="0" fontId="21" fillId="46" borderId="34" xfId="0" applyFont="1" applyFill="1" applyBorder="1">
      <alignment vertical="center"/>
    </xf>
    <xf numFmtId="0" fontId="21" fillId="46" borderId="52" xfId="0" applyFont="1" applyFill="1" applyBorder="1">
      <alignment vertical="center"/>
    </xf>
    <xf numFmtId="204" fontId="21" fillId="46" borderId="1" xfId="38" applyNumberFormat="1" applyFont="1" applyFill="1" applyBorder="1" applyAlignment="1">
      <alignment horizontal="right" vertical="center" indent="1"/>
    </xf>
    <xf numFmtId="0" fontId="21" fillId="46" borderId="47" xfId="0" applyFont="1" applyFill="1" applyBorder="1">
      <alignment vertical="center"/>
    </xf>
    <xf numFmtId="0" fontId="21" fillId="46" borderId="109" xfId="0" applyFont="1" applyFill="1" applyBorder="1">
      <alignment vertical="center"/>
    </xf>
    <xf numFmtId="0" fontId="21" fillId="46" borderId="21" xfId="0" applyFont="1" applyFill="1" applyBorder="1">
      <alignment vertical="center"/>
    </xf>
    <xf numFmtId="0" fontId="21" fillId="46" borderId="113" xfId="0" applyFont="1" applyFill="1" applyBorder="1">
      <alignment vertical="center"/>
    </xf>
    <xf numFmtId="204" fontId="21" fillId="46" borderId="73" xfId="0" applyNumberFormat="1" applyFont="1" applyFill="1" applyBorder="1" applyAlignment="1">
      <alignment horizontal="right" vertical="center" indent="1"/>
    </xf>
    <xf numFmtId="0" fontId="21" fillId="46" borderId="80" xfId="0" applyFont="1" applyFill="1" applyBorder="1" applyAlignment="1">
      <alignment vertical="center"/>
    </xf>
    <xf numFmtId="38" fontId="21" fillId="46" borderId="73" xfId="40" applyFont="1" applyFill="1" applyBorder="1" applyAlignment="1">
      <alignment horizontal="right" vertical="center" indent="1"/>
    </xf>
    <xf numFmtId="0" fontId="21" fillId="46" borderId="80" xfId="0" applyFont="1" applyFill="1" applyBorder="1">
      <alignment vertical="center"/>
    </xf>
    <xf numFmtId="0" fontId="21" fillId="46" borderId="79" xfId="0" applyFont="1" applyFill="1" applyBorder="1" applyAlignment="1">
      <alignment vertical="center"/>
    </xf>
    <xf numFmtId="0" fontId="21" fillId="46" borderId="101" xfId="0" applyFont="1" applyFill="1" applyBorder="1" applyAlignment="1">
      <alignment vertical="center"/>
    </xf>
    <xf numFmtId="0" fontId="21" fillId="46" borderId="99" xfId="0" applyFont="1" applyFill="1" applyBorder="1" applyAlignment="1">
      <alignment vertical="center"/>
    </xf>
    <xf numFmtId="204" fontId="21" fillId="46" borderId="83" xfId="0" applyNumberFormat="1" applyFont="1" applyFill="1" applyBorder="1" applyAlignment="1">
      <alignment horizontal="right" vertical="center" indent="1"/>
    </xf>
    <xf numFmtId="0" fontId="21" fillId="46" borderId="34" xfId="0" applyFont="1" applyFill="1" applyBorder="1" applyAlignment="1">
      <alignment vertical="center"/>
    </xf>
    <xf numFmtId="0" fontId="21" fillId="46" borderId="52" xfId="0" applyFont="1" applyFill="1" applyBorder="1" applyAlignment="1">
      <alignment vertical="center"/>
    </xf>
    <xf numFmtId="204" fontId="21" fillId="46" borderId="11" xfId="38" applyNumberFormat="1" applyFont="1" applyFill="1" applyBorder="1" applyAlignment="1">
      <alignment horizontal="right" vertical="center" indent="1"/>
    </xf>
    <xf numFmtId="0" fontId="21" fillId="46" borderId="96" xfId="0" applyFont="1" applyFill="1" applyBorder="1" applyAlignment="1">
      <alignment vertical="center"/>
    </xf>
    <xf numFmtId="0" fontId="21" fillId="46" borderId="103" xfId="0" applyFont="1" applyFill="1" applyBorder="1" applyAlignment="1">
      <alignment vertical="center"/>
    </xf>
    <xf numFmtId="204" fontId="21" fillId="46" borderId="9" xfId="38" applyNumberFormat="1" applyFont="1" applyFill="1" applyBorder="1" applyAlignment="1">
      <alignment horizontal="right" vertical="center" indent="1"/>
    </xf>
    <xf numFmtId="0" fontId="21" fillId="46" borderId="33" xfId="0" applyFont="1" applyFill="1" applyBorder="1" applyAlignment="1">
      <alignment vertical="center"/>
    </xf>
    <xf numFmtId="0" fontId="21" fillId="46" borderId="51" xfId="0" applyFont="1" applyFill="1" applyBorder="1" applyAlignment="1">
      <alignment vertical="center"/>
    </xf>
    <xf numFmtId="204" fontId="21" fillId="46" borderId="4" xfId="38" applyNumberFormat="1" applyFont="1" applyFill="1" applyBorder="1" applyAlignment="1">
      <alignment horizontal="right" vertical="center" indent="1"/>
    </xf>
    <xf numFmtId="0" fontId="66" fillId="46" borderId="0" xfId="0" applyFont="1" applyFill="1" applyAlignment="1">
      <alignment vertical="center"/>
    </xf>
    <xf numFmtId="0" fontId="67" fillId="68" borderId="34" xfId="0" applyFont="1" applyFill="1" applyBorder="1" applyAlignment="1">
      <alignment vertical="center"/>
    </xf>
    <xf numFmtId="0" fontId="67" fillId="68" borderId="52" xfId="0" applyFont="1" applyFill="1" applyBorder="1" applyAlignment="1">
      <alignment vertical="center"/>
    </xf>
    <xf numFmtId="0" fontId="21" fillId="46" borderId="22" xfId="0" applyFont="1" applyFill="1" applyBorder="1" applyAlignment="1">
      <alignment vertical="center" wrapText="1"/>
    </xf>
    <xf numFmtId="0" fontId="21" fillId="46" borderId="121" xfId="0" applyFont="1" applyFill="1" applyBorder="1" applyAlignment="1">
      <alignment vertical="center"/>
    </xf>
    <xf numFmtId="0" fontId="21" fillId="46" borderId="50" xfId="0" applyFont="1" applyFill="1" applyBorder="1" applyAlignment="1">
      <alignment vertical="center"/>
    </xf>
    <xf numFmtId="202" fontId="21" fillId="46" borderId="0" xfId="0" applyNumberFormat="1" applyFont="1" applyFill="1">
      <alignment vertical="center"/>
    </xf>
    <xf numFmtId="176" fontId="46" fillId="46" borderId="11" xfId="0" applyNumberFormat="1" applyFont="1" applyFill="1" applyBorder="1" applyAlignment="1">
      <alignment vertical="top" wrapText="1"/>
    </xf>
    <xf numFmtId="176" fontId="46" fillId="46" borderId="58" xfId="0" applyNumberFormat="1" applyFont="1" applyFill="1" applyBorder="1" applyAlignment="1">
      <alignment vertical="top" wrapText="1"/>
    </xf>
    <xf numFmtId="176" fontId="46" fillId="46" borderId="72" xfId="0" applyNumberFormat="1" applyFont="1" applyFill="1" applyBorder="1" applyAlignment="1">
      <alignment vertical="top" wrapText="1"/>
    </xf>
    <xf numFmtId="185" fontId="45" fillId="46" borderId="11" xfId="0" applyNumberFormat="1" applyFont="1" applyFill="1" applyBorder="1" applyAlignment="1">
      <alignment vertical="top" wrapText="1"/>
    </xf>
    <xf numFmtId="185" fontId="45" fillId="46" borderId="58" xfId="0" applyNumberFormat="1" applyFont="1" applyFill="1" applyBorder="1" applyAlignment="1">
      <alignment vertical="top" wrapText="1"/>
    </xf>
    <xf numFmtId="185" fontId="45" fillId="46" borderId="72" xfId="0" applyNumberFormat="1" applyFont="1" applyFill="1" applyBorder="1" applyAlignment="1">
      <alignment vertical="top" wrapText="1"/>
    </xf>
    <xf numFmtId="0" fontId="21" fillId="37" borderId="34" xfId="0" applyFont="1" applyFill="1" applyBorder="1" applyAlignment="1">
      <alignment horizontal="center" vertical="center" wrapText="1"/>
    </xf>
    <xf numFmtId="0" fontId="21" fillId="37" borderId="52" xfId="0" applyFont="1" applyFill="1" applyBorder="1" applyAlignment="1">
      <alignment horizontal="center" vertical="center" wrapText="1"/>
    </xf>
    <xf numFmtId="0" fontId="21" fillId="37" borderId="22" xfId="0" applyFont="1" applyFill="1" applyBorder="1" applyAlignment="1">
      <alignment horizontal="center" vertical="center" wrapText="1"/>
    </xf>
    <xf numFmtId="0" fontId="21" fillId="46" borderId="34" xfId="0" applyFont="1" applyFill="1" applyBorder="1" applyAlignment="1">
      <alignment horizontal="left" vertical="center"/>
    </xf>
    <xf numFmtId="0" fontId="21" fillId="46" borderId="52" xfId="0" applyFont="1" applyFill="1" applyBorder="1" applyAlignment="1">
      <alignment horizontal="left" vertical="center"/>
    </xf>
    <xf numFmtId="0" fontId="21" fillId="46" borderId="22" xfId="0" applyFont="1" applyFill="1" applyBorder="1" applyAlignment="1">
      <alignment horizontal="left" vertical="center"/>
    </xf>
  </cellXfs>
  <cellStyles count="41">
    <cellStyle name="2x indented GHG Textfiels" xfId="1"/>
    <cellStyle name="5x indented GHG Textfiels" xfId="2"/>
    <cellStyle name="AggblueCels_1x" xfId="3"/>
    <cellStyle name="AggBoldCells" xfId="4"/>
    <cellStyle name="AggCels" xfId="5"/>
    <cellStyle name="AggOrange" xfId="6"/>
    <cellStyle name="AggOrange9" xfId="7"/>
    <cellStyle name="AggOrangeRBorder" xfId="8"/>
    <cellStyle name="Bold GHG Numbers (0.00)" xfId="9"/>
    <cellStyle name="Constants" xfId="10"/>
    <cellStyle name="CustomizationCells" xfId="11"/>
    <cellStyle name="CustomizationGreenCells" xfId="12"/>
    <cellStyle name="DocBox_EmptyRow" xfId="13"/>
    <cellStyle name="Empty_B_border" xfId="14"/>
    <cellStyle name="Headline" xfId="15"/>
    <cellStyle name="InputCells" xfId="16"/>
    <cellStyle name="InputCells12_RBBorder" xfId="17"/>
    <cellStyle name="Normal GHG Numbers (0.00)" xfId="18"/>
    <cellStyle name="Normal GHG Textfiels Bold" xfId="19"/>
    <cellStyle name="Normal GHG whole table" xfId="20"/>
    <cellStyle name="Normal GHG-Shade" xfId="21"/>
    <cellStyle name="Normal_HELP" xfId="22"/>
    <cellStyle name="Pattern" xfId="23"/>
    <cellStyle name="Shade_R_border" xfId="24"/>
    <cellStyle name="Обычный_2++_CRFReport-template" xfId="25"/>
    <cellStyle name="パーセント" xfId="26" builtinId="5"/>
    <cellStyle name="パーセント 2" xfId="27"/>
    <cellStyle name="パーセント 4" xfId="36"/>
    <cellStyle name="パーセント 5" xfId="37"/>
    <cellStyle name="ハイパーリンク" xfId="28" builtinId="8"/>
    <cellStyle name="桁区切り" xfId="29" builtinId="6"/>
    <cellStyle name="桁区切り 2 2" xfId="40"/>
    <cellStyle name="桁区切り 5" xfId="38"/>
    <cellStyle name="標準" xfId="0" builtinId="0"/>
    <cellStyle name="標準 2" xfId="30"/>
    <cellStyle name="標準 3" xfId="31"/>
    <cellStyle name="標準 6" xfId="39"/>
    <cellStyle name="標準_6gasデータ2001p" xfId="32"/>
    <cellStyle name="標準_6gasデータ2001q" xfId="33"/>
    <cellStyle name="標準_単位" xfId="34"/>
    <cellStyle name="未定義" xfId="35"/>
  </cellStyles>
  <dxfs count="0"/>
  <tableStyles count="0" defaultTableStyle="TableStyleMedium9" defaultPivotStyle="PivotStyleLight16"/>
  <colors>
    <mruColors>
      <color rgb="FFFFFFCC"/>
      <color rgb="FFCCFFCC"/>
      <color rgb="FF99FF99"/>
      <color rgb="FF99CCFF"/>
      <color rgb="FFFFCCCC"/>
      <color rgb="FF66CCFF"/>
      <color rgb="FFCCECFF"/>
      <color rgb="FFCCFFFF"/>
      <color rgb="FFFFCC66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5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6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8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9.xml"/></Relationships>
</file>

<file path=xl/charts/_rels/chart1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0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1.xml"/></Relationships>
</file>

<file path=xl/charts/_rels/chart2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2.xml"/></Relationships>
</file>

<file path=xl/charts/_rels/chart2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3.xml"/></Relationships>
</file>

<file path=xl/charts/_rels/chart2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4.xml"/></Relationships>
</file>

<file path=xl/charts/_rels/chart2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5.xml"/></Relationships>
</file>

<file path=xl/charts/_rels/chart2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7.xml"/></Relationships>
</file>

<file path=xl/charts/_rels/chart2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8.xml"/></Relationships>
</file>

<file path=xl/charts/_rels/chart2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9.xml"/></Relationships>
</file>

<file path=xl/charts/_rels/chart2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0.xml"/></Relationships>
</file>

<file path=xl/charts/_rels/chart2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2.xml"/></Relationships>
</file>

<file path=xl/charts/_rels/chart3.xml.rels><?xml version="1.0" encoding="UTF-8" standalone="yes"?>
<Relationships xmlns="http://schemas.openxmlformats.org/package/2006/relationships"><Relationship Id="rId3" Type="http://schemas.microsoft.com/office/2011/relationships/chartStyle" Target="style1.xml"/><Relationship Id="rId2" Type="http://schemas.microsoft.com/office/2011/relationships/chartColorStyle" Target="colors1.xml"/><Relationship Id="rId1" Type="http://schemas.openxmlformats.org/officeDocument/2006/relationships/chartUserShapes" Target="../drawings/drawing4.xml"/></Relationships>
</file>

<file path=xl/charts/_rels/chart3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3.xml"/></Relationships>
</file>

<file path=xl/charts/_rels/chart3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4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5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7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tx>
        <c:rich>
          <a:bodyPr/>
          <a:lstStyle/>
          <a:p>
            <a:pPr>
              <a:defRPr/>
            </a:pPr>
            <a:r>
              <a:rPr lang="ja-JP" altLang="ja-JP" sz="1600" b="1" i="0" baseline="0">
                <a:latin typeface="+mn-ea"/>
                <a:ea typeface="+mn-ea"/>
              </a:rPr>
              <a:t>温室効果ガス排出量の推移</a:t>
            </a:r>
            <a:r>
              <a:rPr lang="ja-JP" altLang="en-US" sz="1600" b="1" i="0" baseline="0">
                <a:latin typeface="+mn-ea"/>
                <a:ea typeface="+mn-ea"/>
              </a:rPr>
              <a:t>（</a:t>
            </a:r>
            <a:r>
              <a:rPr lang="en-US" altLang="ja-JP" sz="1600" b="1" i="0" u="none" strike="noStrike" baseline="0">
                <a:latin typeface="+mn-ea"/>
                <a:ea typeface="+mn-ea"/>
              </a:rPr>
              <a:t>1990-2013</a:t>
            </a:r>
            <a:r>
              <a:rPr lang="ja-JP" altLang="ja-JP" sz="1600" b="1" i="0" u="none" strike="noStrike" baseline="0">
                <a:latin typeface="+mn-ea"/>
                <a:ea typeface="+mn-ea"/>
              </a:rPr>
              <a:t>年度</a:t>
            </a:r>
            <a:r>
              <a:rPr lang="ja-JP" altLang="en-US" sz="1600" b="1" i="0" baseline="0">
                <a:latin typeface="+mn-ea"/>
                <a:ea typeface="+mn-ea"/>
              </a:rPr>
              <a:t>）</a:t>
            </a:r>
            <a:endParaRPr lang="ja-JP" altLang="ja-JP" sz="1600" b="1" i="0" baseline="0">
              <a:latin typeface="+mn-ea"/>
              <a:ea typeface="+mn-ea"/>
            </a:endParaRPr>
          </a:p>
        </c:rich>
      </c:tx>
    </c:title>
    <c:plotArea>
      <c:layout>
        <c:manualLayout>
          <c:layoutTarget val="inner"/>
          <c:xMode val="edge"/>
          <c:yMode val="edge"/>
          <c:x val="0.14653368877248793"/>
          <c:y val="0.11053314814814814"/>
          <c:w val="0.71908809590621359"/>
          <c:h val="0.61638740740740761"/>
        </c:manualLayout>
      </c:layout>
      <c:barChart>
        <c:barDir val="col"/>
        <c:grouping val="stacked"/>
        <c:ser>
          <c:idx val="0"/>
          <c:order val="0"/>
          <c:tx>
            <c:strRef>
              <c:f>'1.Total'!$U$5</c:f>
              <c:strCache>
                <c:ptCount val="1"/>
                <c:pt idx="0">
                  <c:v>CO2 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tx1"/>
              </a:solidFill>
            </a:ln>
          </c:spPr>
          <c:cat>
            <c:numRef>
              <c:f>'1.Total'!$AA$4:$AX$4</c:f>
              <c:numCache>
                <c:formatCode>General</c:formatCode>
                <c:ptCount val="2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</c:numCache>
            </c:numRef>
          </c:cat>
          <c:val>
            <c:numRef>
              <c:f>'1.Total'!$AA$5:$AX$5</c:f>
              <c:numCache>
                <c:formatCode>#,##0.0_ </c:formatCode>
                <c:ptCount val="24"/>
                <c:pt idx="0">
                  <c:v>1154.4027547264527</c:v>
                </c:pt>
                <c:pt idx="1">
                  <c:v>1163.0306937263442</c:v>
                </c:pt>
                <c:pt idx="2">
                  <c:v>1172.8213057906803</c:v>
                </c:pt>
                <c:pt idx="3">
                  <c:v>1166.3992896778875</c:v>
                </c:pt>
                <c:pt idx="4">
                  <c:v>1227.2242110073698</c:v>
                </c:pt>
                <c:pt idx="5">
                  <c:v>1240.762632050797</c:v>
                </c:pt>
                <c:pt idx="6">
                  <c:v>1253.7796387323938</c:v>
                </c:pt>
                <c:pt idx="7">
                  <c:v>1251.3434996133903</c:v>
                </c:pt>
                <c:pt idx="8">
                  <c:v>1216.7003824219223</c:v>
                </c:pt>
                <c:pt idx="9">
                  <c:v>1251.662997882948</c:v>
                </c:pt>
                <c:pt idx="10">
                  <c:v>1272.5048268683913</c:v>
                </c:pt>
                <c:pt idx="11">
                  <c:v>1255.7682658015174</c:v>
                </c:pt>
                <c:pt idx="12">
                  <c:v>1292.7779555315694</c:v>
                </c:pt>
                <c:pt idx="13">
                  <c:v>1297.8566893153479</c:v>
                </c:pt>
                <c:pt idx="14">
                  <c:v>1296.8319399397308</c:v>
                </c:pt>
                <c:pt idx="15">
                  <c:v>1304.3759600035212</c:v>
                </c:pt>
                <c:pt idx="16">
                  <c:v>1282.1889213413706</c:v>
                </c:pt>
                <c:pt idx="17">
                  <c:v>1318.2319034743448</c:v>
                </c:pt>
                <c:pt idx="18">
                  <c:v>1233.9505797478412</c:v>
                </c:pt>
                <c:pt idx="19">
                  <c:v>1161.1328735068105</c:v>
                </c:pt>
                <c:pt idx="20">
                  <c:v>1211.5346040272693</c:v>
                </c:pt>
                <c:pt idx="21">
                  <c:v>1260.7596661051198</c:v>
                </c:pt>
                <c:pt idx="22">
                  <c:v>1295.5004843938975</c:v>
                </c:pt>
                <c:pt idx="23">
                  <c:v>1310.6914229415122</c:v>
                </c:pt>
              </c:numCache>
            </c:numRef>
          </c:val>
        </c:ser>
        <c:ser>
          <c:idx val="1"/>
          <c:order val="1"/>
          <c:tx>
            <c:strRef>
              <c:f>'1.Total'!$U$8</c:f>
              <c:strCache>
                <c:ptCount val="1"/>
                <c:pt idx="0">
                  <c:v>CH4</c:v>
                </c:pt>
              </c:strCache>
            </c:strRef>
          </c:tx>
          <c:spPr>
            <a:ln>
              <a:solidFill>
                <a:sysClr val="windowText" lastClr="000000"/>
              </a:solidFill>
            </a:ln>
          </c:spPr>
          <c:cat>
            <c:numRef>
              <c:f>'1.Total'!$AA$4:$AX$4</c:f>
              <c:numCache>
                <c:formatCode>General</c:formatCode>
                <c:ptCount val="2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</c:numCache>
            </c:numRef>
          </c:cat>
          <c:val>
            <c:numRef>
              <c:f>'1.Total'!$AA$8:$AX$8</c:f>
              <c:numCache>
                <c:formatCode>#,##0.0_ </c:formatCode>
                <c:ptCount val="24"/>
                <c:pt idx="0">
                  <c:v>48.586362525004141</c:v>
                </c:pt>
                <c:pt idx="1">
                  <c:v>46.862126210660897</c:v>
                </c:pt>
                <c:pt idx="2">
                  <c:v>48.095897257939683</c:v>
                </c:pt>
                <c:pt idx="3">
                  <c:v>42.817956709862898</c:v>
                </c:pt>
                <c:pt idx="4">
                  <c:v>47.907003126110347</c:v>
                </c:pt>
                <c:pt idx="5">
                  <c:v>45.825272899013868</c:v>
                </c:pt>
                <c:pt idx="6">
                  <c:v>44.524487301579263</c:v>
                </c:pt>
                <c:pt idx="7">
                  <c:v>43.703257316697197</c:v>
                </c:pt>
                <c:pt idx="8">
                  <c:v>41.392615721257741</c:v>
                </c:pt>
                <c:pt idx="9">
                  <c:v>41.460426861561324</c:v>
                </c:pt>
                <c:pt idx="10">
                  <c:v>41.505275986934109</c:v>
                </c:pt>
                <c:pt idx="11">
                  <c:v>40.278002156556951</c:v>
                </c:pt>
                <c:pt idx="12">
                  <c:v>39.501203288335688</c:v>
                </c:pt>
                <c:pt idx="13">
                  <c:v>37.592726368147247</c:v>
                </c:pt>
                <c:pt idx="14">
                  <c:v>39.029557497375542</c:v>
                </c:pt>
                <c:pt idx="15">
                  <c:v>38.962321889956847</c:v>
                </c:pt>
                <c:pt idx="16">
                  <c:v>38.216415008202425</c:v>
                </c:pt>
                <c:pt idx="17">
                  <c:v>38.470094864335984</c:v>
                </c:pt>
                <c:pt idx="18">
                  <c:v>38.268876298680794</c:v>
                </c:pt>
                <c:pt idx="19">
                  <c:v>37.192744453153395</c:v>
                </c:pt>
                <c:pt idx="20">
                  <c:v>38.263038079022074</c:v>
                </c:pt>
                <c:pt idx="21">
                  <c:v>37.263383307497783</c:v>
                </c:pt>
                <c:pt idx="22">
                  <c:v>36.420433054544006</c:v>
                </c:pt>
                <c:pt idx="23">
                  <c:v>36.04206813911447</c:v>
                </c:pt>
              </c:numCache>
            </c:numRef>
          </c:val>
        </c:ser>
        <c:ser>
          <c:idx val="2"/>
          <c:order val="2"/>
          <c:tx>
            <c:strRef>
              <c:f>'1.Total'!$U$9</c:f>
              <c:strCache>
                <c:ptCount val="1"/>
                <c:pt idx="0">
                  <c:v>N2O</c:v>
                </c:pt>
              </c:strCache>
            </c:strRef>
          </c:tx>
          <c:spPr>
            <a:ln>
              <a:solidFill>
                <a:sysClr val="windowText" lastClr="000000"/>
              </a:solidFill>
            </a:ln>
          </c:spPr>
          <c:cat>
            <c:numRef>
              <c:f>'1.Total'!$AA$4:$AX$4</c:f>
              <c:numCache>
                <c:formatCode>General</c:formatCode>
                <c:ptCount val="2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</c:numCache>
            </c:numRef>
          </c:cat>
          <c:val>
            <c:numRef>
              <c:f>'1.Total'!$AA$9:$AX$9</c:f>
              <c:numCache>
                <c:formatCode>#,##0.0_ </c:formatCode>
                <c:ptCount val="24"/>
                <c:pt idx="0">
                  <c:v>31.903416810417113</c:v>
                </c:pt>
                <c:pt idx="1">
                  <c:v>31.586617344115055</c:v>
                </c:pt>
                <c:pt idx="2">
                  <c:v>31.719778966409677</c:v>
                </c:pt>
                <c:pt idx="3">
                  <c:v>31.606902509254592</c:v>
                </c:pt>
                <c:pt idx="4">
                  <c:v>32.916510960596504</c:v>
                </c:pt>
                <c:pt idx="5">
                  <c:v>33.226892580397973</c:v>
                </c:pt>
                <c:pt idx="6">
                  <c:v>34.354031782762398</c:v>
                </c:pt>
                <c:pt idx="7">
                  <c:v>35.147583645003216</c:v>
                </c:pt>
                <c:pt idx="8">
                  <c:v>33.581927937812708</c:v>
                </c:pt>
                <c:pt idx="9">
                  <c:v>27.496636921193087</c:v>
                </c:pt>
                <c:pt idx="10">
                  <c:v>30.062270015387799</c:v>
                </c:pt>
                <c:pt idx="11">
                  <c:v>26.531753175522862</c:v>
                </c:pt>
                <c:pt idx="12">
                  <c:v>26.049918469702764</c:v>
                </c:pt>
                <c:pt idx="13">
                  <c:v>25.882620760934948</c:v>
                </c:pt>
                <c:pt idx="14">
                  <c:v>25.899700566214289</c:v>
                </c:pt>
                <c:pt idx="15">
                  <c:v>25.510948578319045</c:v>
                </c:pt>
                <c:pt idx="16">
                  <c:v>25.533576464797125</c:v>
                </c:pt>
                <c:pt idx="17">
                  <c:v>24.971762455386788</c:v>
                </c:pt>
                <c:pt idx="18">
                  <c:v>24.09164154506708</c:v>
                </c:pt>
                <c:pt idx="19">
                  <c:v>23.630807559069648</c:v>
                </c:pt>
                <c:pt idx="20">
                  <c:v>23.300621809053986</c:v>
                </c:pt>
                <c:pt idx="21">
                  <c:v>22.827333026445768</c:v>
                </c:pt>
                <c:pt idx="22">
                  <c:v>22.484828848257436</c:v>
                </c:pt>
                <c:pt idx="23">
                  <c:v>22.458074167305071</c:v>
                </c:pt>
              </c:numCache>
            </c:numRef>
          </c:val>
        </c:ser>
        <c:ser>
          <c:idx val="3"/>
          <c:order val="3"/>
          <c:tx>
            <c:strRef>
              <c:f>'1.Total'!$U$10</c:f>
              <c:strCache>
                <c:ptCount val="1"/>
                <c:pt idx="0">
                  <c:v>HFCs</c:v>
                </c:pt>
              </c:strCache>
            </c:strRef>
          </c:tx>
          <c:spPr>
            <a:ln>
              <a:solidFill>
                <a:sysClr val="windowText" lastClr="000000"/>
              </a:solidFill>
            </a:ln>
          </c:spPr>
          <c:cat>
            <c:numRef>
              <c:f>'1.Total'!$AA$4:$AX$4</c:f>
              <c:numCache>
                <c:formatCode>General</c:formatCode>
                <c:ptCount val="2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</c:numCache>
            </c:numRef>
          </c:cat>
          <c:val>
            <c:numRef>
              <c:f>'1.Total'!$AA$10:$AX$10</c:f>
              <c:numCache>
                <c:formatCode>#,##0.0_ </c:formatCode>
                <c:ptCount val="24"/>
                <c:pt idx="0">
                  <c:v>15.9323098610065</c:v>
                </c:pt>
                <c:pt idx="1">
                  <c:v>17.349612944863189</c:v>
                </c:pt>
                <c:pt idx="2">
                  <c:v>17.76722403564693</c:v>
                </c:pt>
                <c:pt idx="3">
                  <c:v>18.128878854870212</c:v>
                </c:pt>
                <c:pt idx="4">
                  <c:v>21.051387338538618</c:v>
                </c:pt>
                <c:pt idx="5">
                  <c:v>25.212334992760137</c:v>
                </c:pt>
                <c:pt idx="6">
                  <c:v>24.596832047994372</c:v>
                </c:pt>
                <c:pt idx="7">
                  <c:v>24.435371789785219</c:v>
                </c:pt>
                <c:pt idx="8">
                  <c:v>23.740459114768885</c:v>
                </c:pt>
                <c:pt idx="9">
                  <c:v>24.365531189948623</c:v>
                </c:pt>
                <c:pt idx="10">
                  <c:v>22.846612632405318</c:v>
                </c:pt>
                <c:pt idx="11">
                  <c:v>19.451817739171553</c:v>
                </c:pt>
                <c:pt idx="12">
                  <c:v>16.218007457786591</c:v>
                </c:pt>
                <c:pt idx="13">
                  <c:v>16.20075884114495</c:v>
                </c:pt>
                <c:pt idx="14">
                  <c:v>12.37929467236407</c:v>
                </c:pt>
                <c:pt idx="15">
                  <c:v>12.724242084423663</c:v>
                </c:pt>
                <c:pt idx="16">
                  <c:v>14.548009665387497</c:v>
                </c:pt>
                <c:pt idx="17">
                  <c:v>16.60299176278637</c:v>
                </c:pt>
                <c:pt idx="18">
                  <c:v>19.152643004162531</c:v>
                </c:pt>
                <c:pt idx="19">
                  <c:v>20.779513709830383</c:v>
                </c:pt>
                <c:pt idx="20">
                  <c:v>23.114011738860782</c:v>
                </c:pt>
                <c:pt idx="21">
                  <c:v>25.847199121944243</c:v>
                </c:pt>
                <c:pt idx="22">
                  <c:v>29.087577581056028</c:v>
                </c:pt>
                <c:pt idx="23">
                  <c:v>31.776626935525083</c:v>
                </c:pt>
              </c:numCache>
            </c:numRef>
          </c:val>
        </c:ser>
        <c:ser>
          <c:idx val="4"/>
          <c:order val="4"/>
          <c:tx>
            <c:strRef>
              <c:f>'1.Total'!$U$11</c:f>
              <c:strCache>
                <c:ptCount val="1"/>
                <c:pt idx="0">
                  <c:v>PFCs</c:v>
                </c:pt>
              </c:strCache>
            </c:strRef>
          </c:tx>
          <c:spPr>
            <a:ln>
              <a:solidFill>
                <a:sysClr val="windowText" lastClr="000000"/>
              </a:solidFill>
            </a:ln>
          </c:spPr>
          <c:cat>
            <c:numRef>
              <c:f>'1.Total'!$AA$4:$AX$4</c:f>
              <c:numCache>
                <c:formatCode>General</c:formatCode>
                <c:ptCount val="2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</c:numCache>
            </c:numRef>
          </c:cat>
          <c:val>
            <c:numRef>
              <c:f>'1.Total'!$AA$11:$AX$11</c:f>
              <c:numCache>
                <c:formatCode>#,##0.0_ </c:formatCode>
                <c:ptCount val="24"/>
                <c:pt idx="0">
                  <c:v>6.5392993330603124</c:v>
                </c:pt>
                <c:pt idx="1">
                  <c:v>7.5069220881606293</c:v>
                </c:pt>
                <c:pt idx="2">
                  <c:v>7.6172931076973525</c:v>
                </c:pt>
                <c:pt idx="3">
                  <c:v>10.942797023893531</c:v>
                </c:pt>
                <c:pt idx="4">
                  <c:v>13.443461837094947</c:v>
                </c:pt>
                <c:pt idx="5">
                  <c:v>17.609918599177117</c:v>
                </c:pt>
                <c:pt idx="6">
                  <c:v>18.258177043160494</c:v>
                </c:pt>
                <c:pt idx="7">
                  <c:v>19.984282883097684</c:v>
                </c:pt>
                <c:pt idx="8">
                  <c:v>16.568476128945992</c:v>
                </c:pt>
                <c:pt idx="9">
                  <c:v>13.118064707488832</c:v>
                </c:pt>
                <c:pt idx="10">
                  <c:v>11.873109881357884</c:v>
                </c:pt>
                <c:pt idx="11">
                  <c:v>9.8784684342627678</c:v>
                </c:pt>
                <c:pt idx="12">
                  <c:v>9.1994397103048353</c:v>
                </c:pt>
                <c:pt idx="13">
                  <c:v>8.8542056268787857</c:v>
                </c:pt>
                <c:pt idx="14">
                  <c:v>9.216640483583598</c:v>
                </c:pt>
                <c:pt idx="15">
                  <c:v>8.6233516588427417</c:v>
                </c:pt>
                <c:pt idx="16">
                  <c:v>8.9987757459274516</c:v>
                </c:pt>
                <c:pt idx="17">
                  <c:v>7.9168495857216747</c:v>
                </c:pt>
                <c:pt idx="18">
                  <c:v>5.7434047787878875</c:v>
                </c:pt>
                <c:pt idx="19">
                  <c:v>4.0468721450282388</c:v>
                </c:pt>
                <c:pt idx="20">
                  <c:v>4.2495437036642674</c:v>
                </c:pt>
                <c:pt idx="21">
                  <c:v>3.7554464923644928</c:v>
                </c:pt>
                <c:pt idx="22">
                  <c:v>3.4363283067771979</c:v>
                </c:pt>
                <c:pt idx="23">
                  <c:v>3.2800593072681292</c:v>
                </c:pt>
              </c:numCache>
            </c:numRef>
          </c:val>
        </c:ser>
        <c:ser>
          <c:idx val="5"/>
          <c:order val="5"/>
          <c:tx>
            <c:strRef>
              <c:f>'1.Total'!$U$12</c:f>
              <c:strCache>
                <c:ptCount val="1"/>
                <c:pt idx="0">
                  <c:v>SF6</c:v>
                </c:pt>
              </c:strCache>
            </c:strRef>
          </c:tx>
          <c:spPr>
            <a:ln>
              <a:solidFill>
                <a:sysClr val="windowText" lastClr="000000"/>
              </a:solidFill>
            </a:ln>
          </c:spPr>
          <c:cat>
            <c:numRef>
              <c:f>'1.Total'!$AA$4:$AX$4</c:f>
              <c:numCache>
                <c:formatCode>General</c:formatCode>
                <c:ptCount val="2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</c:numCache>
            </c:numRef>
          </c:cat>
          <c:val>
            <c:numRef>
              <c:f>'1.Total'!$AA$12:$AX$12</c:f>
              <c:numCache>
                <c:formatCode>#,##0.0_ </c:formatCode>
                <c:ptCount val="24"/>
                <c:pt idx="0">
                  <c:v>12.850069876123966</c:v>
                </c:pt>
                <c:pt idx="1">
                  <c:v>14.206042348977288</c:v>
                </c:pt>
                <c:pt idx="2">
                  <c:v>15.635824676234234</c:v>
                </c:pt>
                <c:pt idx="3">
                  <c:v>15.701970570462503</c:v>
                </c:pt>
                <c:pt idx="4">
                  <c:v>15.019955788766001</c:v>
                </c:pt>
                <c:pt idx="5">
                  <c:v>16.447524694550538</c:v>
                </c:pt>
                <c:pt idx="6">
                  <c:v>17.022187764473411</c:v>
                </c:pt>
                <c:pt idx="7">
                  <c:v>14.510540478356033</c:v>
                </c:pt>
                <c:pt idx="8">
                  <c:v>13.224101247799888</c:v>
                </c:pt>
                <c:pt idx="9">
                  <c:v>9.1766166900014632</c:v>
                </c:pt>
                <c:pt idx="10">
                  <c:v>7.0313589307549007</c:v>
                </c:pt>
                <c:pt idx="11">
                  <c:v>6.0660167800018465</c:v>
                </c:pt>
                <c:pt idx="12">
                  <c:v>5.7354807991064209</c:v>
                </c:pt>
                <c:pt idx="13">
                  <c:v>5.4063108216924833</c:v>
                </c:pt>
                <c:pt idx="14">
                  <c:v>5.2587023289238077</c:v>
                </c:pt>
                <c:pt idx="15">
                  <c:v>5.0638592154062865</c:v>
                </c:pt>
                <c:pt idx="16">
                  <c:v>5.2439097773588239</c:v>
                </c:pt>
                <c:pt idx="17">
                  <c:v>4.7545051706817105</c:v>
                </c:pt>
                <c:pt idx="18">
                  <c:v>4.2061193485221571</c:v>
                </c:pt>
                <c:pt idx="19">
                  <c:v>2.4746464709569223</c:v>
                </c:pt>
                <c:pt idx="20">
                  <c:v>2.4684496540555809</c:v>
                </c:pt>
                <c:pt idx="21">
                  <c:v>2.2995555126332765</c:v>
                </c:pt>
                <c:pt idx="22">
                  <c:v>2.2993213035202391</c:v>
                </c:pt>
                <c:pt idx="23">
                  <c:v>2.1657604141541613</c:v>
                </c:pt>
              </c:numCache>
            </c:numRef>
          </c:val>
        </c:ser>
        <c:ser>
          <c:idx val="6"/>
          <c:order val="6"/>
          <c:tx>
            <c:strRef>
              <c:f>'1.Total'!$U$13</c:f>
              <c:strCache>
                <c:ptCount val="1"/>
                <c:pt idx="0">
                  <c:v>NF3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cat>
            <c:numRef>
              <c:f>'1.Total'!$AA$4:$AX$4</c:f>
              <c:numCache>
                <c:formatCode>General</c:formatCode>
                <c:ptCount val="2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</c:numCache>
            </c:numRef>
          </c:cat>
          <c:val>
            <c:numRef>
              <c:f>'1.Total'!$AA$13:$AX$13</c:f>
              <c:numCache>
                <c:formatCode>#,##0.0_ </c:formatCode>
                <c:ptCount val="24"/>
                <c:pt idx="0">
                  <c:v>3.2888772785813876E-2</c:v>
                </c:pt>
                <c:pt idx="1">
                  <c:v>3.2888772785813876E-2</c:v>
                </c:pt>
                <c:pt idx="2">
                  <c:v>3.2888772785813876E-2</c:v>
                </c:pt>
                <c:pt idx="3">
                  <c:v>4.3851697047751832E-2</c:v>
                </c:pt>
                <c:pt idx="4">
                  <c:v>7.6740469833565708E-2</c:v>
                </c:pt>
                <c:pt idx="5">
                  <c:v>0.20281409884585214</c:v>
                </c:pt>
                <c:pt idx="6">
                  <c:v>0.19427413105106325</c:v>
                </c:pt>
                <c:pt idx="7">
                  <c:v>0.17277935042516238</c:v>
                </c:pt>
                <c:pt idx="8">
                  <c:v>0.17265466808746663</c:v>
                </c:pt>
                <c:pt idx="9">
                  <c:v>0.28258917107369835</c:v>
                </c:pt>
                <c:pt idx="10">
                  <c:v>0.18601261607893385</c:v>
                </c:pt>
                <c:pt idx="11">
                  <c:v>0.1950529104876621</c:v>
                </c:pt>
                <c:pt idx="12">
                  <c:v>0.27172283306236583</c:v>
                </c:pt>
                <c:pt idx="13">
                  <c:v>0.29913627155908129</c:v>
                </c:pt>
                <c:pt idx="14">
                  <c:v>0.36735833940564011</c:v>
                </c:pt>
                <c:pt idx="15">
                  <c:v>1.2498727115608002</c:v>
                </c:pt>
                <c:pt idx="16">
                  <c:v>1.0934337439505402</c:v>
                </c:pt>
                <c:pt idx="17">
                  <c:v>1.2101174562836103</c:v>
                </c:pt>
                <c:pt idx="18">
                  <c:v>1.1731596538669968</c:v>
                </c:pt>
                <c:pt idx="19">
                  <c:v>1.1666753975192692</c:v>
                </c:pt>
                <c:pt idx="20">
                  <c:v>1.3694614715489335</c:v>
                </c:pt>
                <c:pt idx="21">
                  <c:v>1.5612999689066398</c:v>
                </c:pt>
                <c:pt idx="22">
                  <c:v>1.255572249382888</c:v>
                </c:pt>
                <c:pt idx="23">
                  <c:v>1.3609573656739451</c:v>
                </c:pt>
              </c:numCache>
            </c:numRef>
          </c:val>
        </c:ser>
        <c:gapWidth val="47"/>
        <c:overlap val="100"/>
        <c:axId val="106658432"/>
        <c:axId val="106677376"/>
      </c:barChart>
      <c:catAx>
        <c:axId val="10665843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200" b="0"/>
                </a:pPr>
                <a:r>
                  <a:rPr lang="ja-JP" sz="1200" b="0"/>
                  <a:t>（年度）</a:t>
                </a:r>
              </a:p>
            </c:rich>
          </c:tx>
          <c:layout>
            <c:manualLayout>
              <c:xMode val="edge"/>
              <c:yMode val="edge"/>
              <c:x val="0.44815967448513361"/>
              <c:y val="0.8182521629240791"/>
            </c:manualLayout>
          </c:layout>
        </c:title>
        <c:numFmt formatCode="General" sourceLinked="1"/>
        <c:majorTickMark val="in"/>
        <c:tickLblPos val="nextTo"/>
        <c:txPr>
          <a:bodyPr rot="-5400000" vert="horz"/>
          <a:lstStyle/>
          <a:p>
            <a:pPr>
              <a:defRPr sz="1200"/>
            </a:pPr>
            <a:endParaRPr lang="ja-JP"/>
          </a:p>
        </c:txPr>
        <c:crossAx val="106677376"/>
        <c:crossesAt val="0"/>
        <c:auto val="1"/>
        <c:lblAlgn val="ctr"/>
        <c:lblOffset val="100"/>
        <c:tickLblSkip val="1"/>
        <c:tickMarkSkip val="1"/>
      </c:catAx>
      <c:valAx>
        <c:axId val="106677376"/>
        <c:scaling>
          <c:orientation val="minMax"/>
          <c:max val="1500"/>
          <c:min val="800"/>
        </c:scaling>
        <c:axPos val="l"/>
        <c:numFmt formatCode="#,##0_ " sourceLinked="0"/>
        <c:majorTickMark val="in"/>
        <c:tickLblPos val="nextTo"/>
        <c:txPr>
          <a:bodyPr rot="0" vert="horz"/>
          <a:lstStyle/>
          <a:p>
            <a:pPr>
              <a:defRPr sz="1200"/>
            </a:pPr>
            <a:endParaRPr lang="ja-JP"/>
          </a:p>
        </c:txPr>
        <c:crossAx val="106658432"/>
        <c:crosses val="autoZero"/>
        <c:crossBetween val="between"/>
        <c:majorUnit val="100"/>
      </c:valAx>
    </c:plotArea>
    <c:legend>
      <c:legendPos val="r"/>
      <c:layout>
        <c:manualLayout>
          <c:xMode val="edge"/>
          <c:yMode val="edge"/>
          <c:x val="0.88584246413642731"/>
          <c:y val="0.43624565447837516"/>
          <c:w val="7.5670753437144911E-2"/>
          <c:h val="0.33750688571336046"/>
        </c:manualLayout>
      </c:layout>
      <c:txPr>
        <a:bodyPr/>
        <a:lstStyle/>
        <a:p>
          <a:pPr>
            <a:defRPr sz="1200"/>
          </a:pPr>
          <a:endParaRPr lang="ja-JP"/>
        </a:p>
      </c:txPr>
    </c:legend>
    <c:plotVisOnly val="1"/>
    <c:dispBlanksAs val="gap"/>
  </c:chart>
  <c:spPr>
    <a:ln>
      <a:noFill/>
    </a:ln>
  </c:sp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>
        <c:manualLayout>
          <c:layoutTarget val="inner"/>
          <c:xMode val="edge"/>
          <c:yMode val="edge"/>
          <c:x val="0.23353338934121878"/>
          <c:y val="0.20400000000000001"/>
          <c:w val="0.55109299154864522"/>
          <c:h val="0.55769855822816716"/>
        </c:manualLayout>
      </c:layout>
      <c:doughnutChart>
        <c:varyColors val="1"/>
        <c:ser>
          <c:idx val="0"/>
          <c:order val="0"/>
          <c:tx>
            <c:strRef>
              <c:f>'8.CO2-Share-1990'!$C$4</c:f>
              <c:strCache>
                <c:ptCount val="1"/>
                <c:pt idx="0">
                  <c:v>電気熱配分前（直接排出量）
[kt CO2]</c:v>
                </c:pt>
              </c:strCache>
            </c:strRef>
          </c:tx>
          <c:spPr>
            <a:ln>
              <a:solidFill>
                <a:sysClr val="windowText" lastClr="000000"/>
              </a:solidFill>
            </a:ln>
          </c:spPr>
          <c:cat>
            <c:strRef>
              <c:f>'8.CO2-Share-1990'!$B$5:$B$12</c:f>
              <c:strCache>
                <c:ptCount val="8"/>
                <c:pt idx="0">
                  <c:v>エネルギー転換部門</c:v>
                </c:pt>
                <c:pt idx="1">
                  <c:v>産業部門</c:v>
                </c:pt>
                <c:pt idx="2">
                  <c:v>運輸部門</c:v>
                </c:pt>
                <c:pt idx="3">
                  <c:v>業務その他部門</c:v>
                </c:pt>
                <c:pt idx="4">
                  <c:v>家庭部門</c:v>
                </c:pt>
                <c:pt idx="5">
                  <c:v>工業プロセス</c:v>
                </c:pt>
                <c:pt idx="6">
                  <c:v>廃棄物</c:v>
                </c:pt>
                <c:pt idx="7">
                  <c:v>農業・その他</c:v>
                </c:pt>
              </c:strCache>
            </c:strRef>
          </c:cat>
          <c:val>
            <c:numRef>
              <c:f>'8.CO2-Share-1990'!$C$5:$C$12</c:f>
              <c:numCache>
                <c:formatCode>#,##0_ </c:formatCode>
                <c:ptCount val="8"/>
                <c:pt idx="0">
                  <c:v>334536.01790551917</c:v>
                </c:pt>
                <c:pt idx="1">
                  <c:v>393930.60643059947</c:v>
                </c:pt>
                <c:pt idx="2">
                  <c:v>199825.62056360437</c:v>
                </c:pt>
                <c:pt idx="3">
                  <c:v>80185.5174187886</c:v>
                </c:pt>
                <c:pt idx="4">
                  <c:v>58366.144410396344</c:v>
                </c:pt>
                <c:pt idx="5">
                  <c:v>63926.779901571725</c:v>
                </c:pt>
                <c:pt idx="6">
                  <c:v>22442.24850647711</c:v>
                </c:pt>
                <c:pt idx="7">
                  <c:v>1189.8195894962346</c:v>
                </c:pt>
              </c:numCache>
            </c:numRef>
          </c:val>
        </c:ser>
        <c:ser>
          <c:idx val="1"/>
          <c:order val="1"/>
          <c:tx>
            <c:strRef>
              <c:f>'8.CO2-Share-1990'!$D$4</c:f>
              <c:strCache>
                <c:ptCount val="1"/>
                <c:pt idx="0">
                  <c:v>電気熱配分後（間接排出量）
[kt CO2]</c:v>
                </c:pt>
              </c:strCache>
            </c:strRef>
          </c:tx>
          <c:spPr>
            <a:ln>
              <a:solidFill>
                <a:sysClr val="windowText" lastClr="000000"/>
              </a:solidFill>
            </a:ln>
          </c:spPr>
          <c:cat>
            <c:strRef>
              <c:f>'8.CO2-Share-1990'!$B$5:$B$12</c:f>
              <c:strCache>
                <c:ptCount val="8"/>
                <c:pt idx="0">
                  <c:v>エネルギー転換部門</c:v>
                </c:pt>
                <c:pt idx="1">
                  <c:v>産業部門</c:v>
                </c:pt>
                <c:pt idx="2">
                  <c:v>運輸部門</c:v>
                </c:pt>
                <c:pt idx="3">
                  <c:v>業務その他部門</c:v>
                </c:pt>
                <c:pt idx="4">
                  <c:v>家庭部門</c:v>
                </c:pt>
                <c:pt idx="5">
                  <c:v>工業プロセス</c:v>
                </c:pt>
                <c:pt idx="6">
                  <c:v>廃棄物</c:v>
                </c:pt>
                <c:pt idx="7">
                  <c:v>農業・その他</c:v>
                </c:pt>
              </c:strCache>
            </c:strRef>
          </c:cat>
          <c:val>
            <c:numRef>
              <c:f>'8.CO2-Share-1990'!$D$5:$D$12</c:f>
              <c:numCache>
                <c:formatCode>#,##0_ </c:formatCode>
                <c:ptCount val="8"/>
                <c:pt idx="0">
                  <c:v>92358.910280416952</c:v>
                </c:pt>
                <c:pt idx="1">
                  <c:v>503139.4085279103</c:v>
                </c:pt>
                <c:pt idx="2">
                  <c:v>206300.78397732595</c:v>
                </c:pt>
                <c:pt idx="3">
                  <c:v>133711.26464533847</c:v>
                </c:pt>
                <c:pt idx="4">
                  <c:v>131333.5392979162</c:v>
                </c:pt>
                <c:pt idx="5">
                  <c:v>63926.779901571725</c:v>
                </c:pt>
                <c:pt idx="6">
                  <c:v>22442.24850647711</c:v>
                </c:pt>
                <c:pt idx="7">
                  <c:v>1189.8195894962346</c:v>
                </c:pt>
              </c:numCache>
            </c:numRef>
          </c:val>
        </c:ser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</c:chart>
  <c:spPr>
    <a:ln>
      <a:noFill/>
    </a:ln>
  </c:sp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>
        <c:manualLayout>
          <c:layoutTarget val="inner"/>
          <c:xMode val="edge"/>
          <c:yMode val="edge"/>
          <c:x val="0.23353338934121878"/>
          <c:y val="0.20400000000000001"/>
          <c:w val="0.55109299154864522"/>
          <c:h val="0.55769855822816716"/>
        </c:manualLayout>
      </c:layout>
      <c:doughnutChart>
        <c:varyColors val="1"/>
        <c:ser>
          <c:idx val="0"/>
          <c:order val="0"/>
          <c:tx>
            <c:strRef>
              <c:f>'9.CO2-Share-2005'!$C$4</c:f>
              <c:strCache>
                <c:ptCount val="1"/>
                <c:pt idx="0">
                  <c:v>電気熱配分前（直接排出量）
[kt CO2]</c:v>
                </c:pt>
              </c:strCache>
            </c:strRef>
          </c:tx>
          <c:spPr>
            <a:ln>
              <a:solidFill>
                <a:sysClr val="windowText" lastClr="000000"/>
              </a:solidFill>
            </a:ln>
          </c:spPr>
          <c:cat>
            <c:strRef>
              <c:f>'9.CO2-Share-2005'!$B$5:$B$12</c:f>
              <c:strCache>
                <c:ptCount val="8"/>
                <c:pt idx="0">
                  <c:v>エネルギー転換部門</c:v>
                </c:pt>
                <c:pt idx="1">
                  <c:v>産業部門</c:v>
                </c:pt>
                <c:pt idx="2">
                  <c:v>運輸部門</c:v>
                </c:pt>
                <c:pt idx="3">
                  <c:v>業務その他部門</c:v>
                </c:pt>
                <c:pt idx="4">
                  <c:v>家庭部門</c:v>
                </c:pt>
                <c:pt idx="5">
                  <c:v>工業プロセス</c:v>
                </c:pt>
                <c:pt idx="6">
                  <c:v>廃棄物</c:v>
                </c:pt>
                <c:pt idx="7">
                  <c:v>農業・その他</c:v>
                </c:pt>
              </c:strCache>
            </c:strRef>
          </c:cat>
          <c:val>
            <c:numRef>
              <c:f>'9.CO2-Share-2005'!$C$5:$C$12</c:f>
              <c:numCache>
                <c:formatCode>#,##0_ </c:formatCode>
                <c:ptCount val="8"/>
                <c:pt idx="0">
                  <c:v>418468.59248854668</c:v>
                </c:pt>
                <c:pt idx="1">
                  <c:v>389602.76510177669</c:v>
                </c:pt>
                <c:pt idx="2">
                  <c:v>232272.7915000176</c:v>
                </c:pt>
                <c:pt idx="3">
                  <c:v>109061.2578291535</c:v>
                </c:pt>
                <c:pt idx="4">
                  <c:v>69613.779997560297</c:v>
                </c:pt>
                <c:pt idx="5">
                  <c:v>53920.030059217213</c:v>
                </c:pt>
                <c:pt idx="6">
                  <c:v>30064.351555127843</c:v>
                </c:pt>
                <c:pt idx="7">
                  <c:v>1372.391472121446</c:v>
                </c:pt>
              </c:numCache>
            </c:numRef>
          </c:val>
        </c:ser>
        <c:ser>
          <c:idx val="1"/>
          <c:order val="1"/>
          <c:tx>
            <c:strRef>
              <c:f>'9.CO2-Share-2005'!$D$4</c:f>
              <c:strCache>
                <c:ptCount val="1"/>
                <c:pt idx="0">
                  <c:v>電気熱配分後（間接排出量）
[kt CO2]</c:v>
                </c:pt>
              </c:strCache>
            </c:strRef>
          </c:tx>
          <c:spPr>
            <a:ln>
              <a:solidFill>
                <a:sysClr val="windowText" lastClr="000000"/>
              </a:solidFill>
            </a:ln>
          </c:spPr>
          <c:cat>
            <c:strRef>
              <c:f>'9.CO2-Share-2005'!$B$5:$B$12</c:f>
              <c:strCache>
                <c:ptCount val="8"/>
                <c:pt idx="0">
                  <c:v>エネルギー転換部門</c:v>
                </c:pt>
                <c:pt idx="1">
                  <c:v>産業部門</c:v>
                </c:pt>
                <c:pt idx="2">
                  <c:v>運輸部門</c:v>
                </c:pt>
                <c:pt idx="3">
                  <c:v>業務その他部門</c:v>
                </c:pt>
                <c:pt idx="4">
                  <c:v>家庭部門</c:v>
                </c:pt>
                <c:pt idx="5">
                  <c:v>工業プロセス</c:v>
                </c:pt>
                <c:pt idx="6">
                  <c:v>廃棄物</c:v>
                </c:pt>
                <c:pt idx="7">
                  <c:v>農業・その他</c:v>
                </c:pt>
              </c:strCache>
            </c:strRef>
          </c:cat>
          <c:val>
            <c:numRef>
              <c:f>'9.CO2-Share-2005'!$D$5:$D$12</c:f>
              <c:numCache>
                <c:formatCode>#,##0_ </c:formatCode>
                <c:ptCount val="8"/>
                <c:pt idx="0">
                  <c:v>103660.5887735845</c:v>
                </c:pt>
                <c:pt idx="1">
                  <c:v>456904.6284195495</c:v>
                </c:pt>
                <c:pt idx="2">
                  <c:v>239694.57441870793</c:v>
                </c:pt>
                <c:pt idx="3">
                  <c:v>238861.05376565919</c:v>
                </c:pt>
                <c:pt idx="4">
                  <c:v>179898.3415395538</c:v>
                </c:pt>
                <c:pt idx="5">
                  <c:v>53920.030059217213</c:v>
                </c:pt>
                <c:pt idx="6">
                  <c:v>30064.351555127843</c:v>
                </c:pt>
                <c:pt idx="7">
                  <c:v>1372.391472121446</c:v>
                </c:pt>
              </c:numCache>
            </c:numRef>
          </c:val>
        </c:ser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</c:chart>
  <c:spPr>
    <a:ln>
      <a:noFill/>
    </a:ln>
  </c:sp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>
        <c:manualLayout>
          <c:layoutTarget val="inner"/>
          <c:xMode val="edge"/>
          <c:yMode val="edge"/>
          <c:x val="0.23353338934121878"/>
          <c:y val="0.20400000000000001"/>
          <c:w val="0.55109299154864522"/>
          <c:h val="0.55769855822816716"/>
        </c:manualLayout>
      </c:layout>
      <c:doughnutChart>
        <c:varyColors val="1"/>
        <c:ser>
          <c:idx val="0"/>
          <c:order val="0"/>
          <c:tx>
            <c:strRef>
              <c:f>'10.CO2-Share-2013'!$C$4</c:f>
              <c:strCache>
                <c:ptCount val="1"/>
                <c:pt idx="0">
                  <c:v>電気熱配分前（直接排出量）
[kt CO2]</c:v>
                </c:pt>
              </c:strCache>
            </c:strRef>
          </c:tx>
          <c:spPr>
            <a:ln>
              <a:solidFill>
                <a:sysClr val="windowText" lastClr="000000"/>
              </a:solidFill>
            </a:ln>
          </c:spPr>
          <c:cat>
            <c:strRef>
              <c:f>'10.CO2-Share-2013'!$B$5:$B$12</c:f>
              <c:strCache>
                <c:ptCount val="8"/>
                <c:pt idx="0">
                  <c:v>エネルギー転換部門</c:v>
                </c:pt>
                <c:pt idx="1">
                  <c:v>産業部門</c:v>
                </c:pt>
                <c:pt idx="2">
                  <c:v>運輸部門</c:v>
                </c:pt>
                <c:pt idx="3">
                  <c:v>業務その他部門</c:v>
                </c:pt>
                <c:pt idx="4">
                  <c:v>家庭部門</c:v>
                </c:pt>
                <c:pt idx="5">
                  <c:v>工業プロセス</c:v>
                </c:pt>
                <c:pt idx="6">
                  <c:v>廃棄物</c:v>
                </c:pt>
                <c:pt idx="7">
                  <c:v>農業・その他</c:v>
                </c:pt>
              </c:strCache>
            </c:strRef>
          </c:cat>
          <c:val>
            <c:numRef>
              <c:f>'10.CO2-Share-2013'!$C$5:$C$12</c:f>
              <c:numCache>
                <c:formatCode>#,##0_ </c:formatCode>
                <c:ptCount val="8"/>
                <c:pt idx="0">
                  <c:v>539163.52096658025</c:v>
                </c:pt>
                <c:pt idx="1">
                  <c:v>353258.9850193134</c:v>
                </c:pt>
                <c:pt idx="2">
                  <c:v>215536.78427238596</c:v>
                </c:pt>
                <c:pt idx="3">
                  <c:v>69161.356279720552</c:v>
                </c:pt>
                <c:pt idx="4">
                  <c:v>57660.079664551849</c:v>
                </c:pt>
                <c:pt idx="5">
                  <c:v>46551.386884776686</c:v>
                </c:pt>
                <c:pt idx="6">
                  <c:v>28081.144703839629</c:v>
                </c:pt>
                <c:pt idx="7">
                  <c:v>1278.1651503434564</c:v>
                </c:pt>
              </c:numCache>
            </c:numRef>
          </c:val>
        </c:ser>
        <c:ser>
          <c:idx val="1"/>
          <c:order val="1"/>
          <c:tx>
            <c:strRef>
              <c:f>'10.CO2-Share-2013'!$D$4</c:f>
              <c:strCache>
                <c:ptCount val="1"/>
                <c:pt idx="0">
                  <c:v>電気熱配分後（間接排出量）
[kt CO2]</c:v>
                </c:pt>
              </c:strCache>
            </c:strRef>
          </c:tx>
          <c:spPr>
            <a:ln>
              <a:solidFill>
                <a:sysClr val="windowText" lastClr="000000"/>
              </a:solidFill>
            </a:ln>
          </c:spPr>
          <c:cat>
            <c:strRef>
              <c:f>'10.CO2-Share-2013'!$B$5:$B$12</c:f>
              <c:strCache>
                <c:ptCount val="8"/>
                <c:pt idx="0">
                  <c:v>エネルギー転換部門</c:v>
                </c:pt>
                <c:pt idx="1">
                  <c:v>産業部門</c:v>
                </c:pt>
                <c:pt idx="2">
                  <c:v>運輸部門</c:v>
                </c:pt>
                <c:pt idx="3">
                  <c:v>業務その他部門</c:v>
                </c:pt>
                <c:pt idx="4">
                  <c:v>家庭部門</c:v>
                </c:pt>
                <c:pt idx="5">
                  <c:v>工業プロセス</c:v>
                </c:pt>
                <c:pt idx="6">
                  <c:v>廃棄物</c:v>
                </c:pt>
                <c:pt idx="7">
                  <c:v>農業・その他</c:v>
                </c:pt>
              </c:strCache>
            </c:strRef>
          </c:cat>
          <c:val>
            <c:numRef>
              <c:f>'10.CO2-Share-2013'!$D$5:$D$12</c:f>
              <c:numCache>
                <c:formatCode>#,##0_ </c:formatCode>
                <c:ptCount val="8"/>
                <c:pt idx="0">
                  <c:v>100643.93372453442</c:v>
                </c:pt>
                <c:pt idx="1">
                  <c:v>429496.54038966092</c:v>
                </c:pt>
                <c:pt idx="2">
                  <c:v>224655.47699106651</c:v>
                </c:pt>
                <c:pt idx="3">
                  <c:v>278747.65738462971</c:v>
                </c:pt>
                <c:pt idx="4">
                  <c:v>201237.11771266061</c:v>
                </c:pt>
                <c:pt idx="5">
                  <c:v>46551.386884776686</c:v>
                </c:pt>
                <c:pt idx="6">
                  <c:v>28081.144703839629</c:v>
                </c:pt>
                <c:pt idx="7">
                  <c:v>1278.1651503434564</c:v>
                </c:pt>
              </c:numCache>
            </c:numRef>
          </c:val>
        </c:ser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</c:chart>
  <c:spPr>
    <a:ln>
      <a:noFill/>
    </a:ln>
  </c:sp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>
        <c:manualLayout>
          <c:layoutTarget val="inner"/>
          <c:xMode val="edge"/>
          <c:yMode val="edge"/>
          <c:x val="0.17685267599474377"/>
          <c:y val="0.24842745739138325"/>
          <c:w val="0.65125814298192641"/>
          <c:h val="0.65237858826261053"/>
        </c:manualLayout>
      </c:layout>
      <c:doughnutChart>
        <c:varyColors val="1"/>
        <c:ser>
          <c:idx val="0"/>
          <c:order val="0"/>
          <c:spPr>
            <a:ln>
              <a:solidFill>
                <a:schemeClr val="tx1"/>
              </a:solidFill>
            </a:ln>
          </c:spPr>
          <c:dLbls>
            <c:dLbl>
              <c:idx val="0"/>
              <c:layout>
                <c:manualLayout>
                  <c:x val="0.16386768283677278"/>
                  <c:y val="0.13483717637750522"/>
                </c:manualLayout>
              </c:layout>
              <c:tx>
                <c:rich>
                  <a:bodyPr/>
                  <a:lstStyle/>
                  <a:p>
                    <a:r>
                      <a:rPr lang="ja-JP" altLang="en-US" sz="1000" baseline="0"/>
                      <a:t>農</a:t>
                    </a:r>
                    <a:r>
                      <a:rPr lang="ja-JP" altLang="en-US"/>
                      <a:t>業（家畜の消化管内発酵、稲作等）
</a:t>
                    </a:r>
                    <a:r>
                      <a:rPr lang="en-US" altLang="ja-JP"/>
                      <a:t>78%</a:t>
                    </a:r>
                  </a:p>
                </c:rich>
              </c:tx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16094147421468738"/>
                  <c:y val="-6.4487576030556992E-2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廃棄物
</a:t>
                    </a:r>
                    <a:r>
                      <a:rPr lang="en-US" altLang="ja-JP"/>
                      <a:t>16%</a:t>
                    </a:r>
                  </a:p>
                </c:rich>
              </c:tx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26143807716296952"/>
                  <c:y val="-6.0638184678923852E-2"/>
                </c:manualLayout>
              </c:layout>
              <c:showCatName val="1"/>
              <c:showPercent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0.13500766228879738"/>
                  <c:y val="-0.17516946392643931"/>
                </c:manualLayout>
              </c:layout>
              <c:tx>
                <c:rich>
                  <a:bodyPr/>
                  <a:lstStyle/>
                  <a:p>
                    <a:r>
                      <a:rPr lang="ja-JP" altLang="en-US" sz="1000" baseline="0"/>
                      <a:t>燃</a:t>
                    </a:r>
                    <a:r>
                      <a:rPr lang="ja-JP" altLang="en-US"/>
                      <a:t>料からの漏出（天然ガス・石炭生産時の漏出等）
</a:t>
                    </a:r>
                    <a:r>
                      <a:rPr lang="en-US" altLang="ja-JP"/>
                      <a:t>2%</a:t>
                    </a:r>
                  </a:p>
                </c:rich>
              </c:tx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241620271667366"/>
                  <c:y val="-0.16948123692913766"/>
                </c:manualLayout>
              </c:layout>
              <c:tx>
                <c:rich>
                  <a:bodyPr/>
                  <a:lstStyle/>
                  <a:p>
                    <a:pPr>
                      <a:defRPr sz="1000" baseline="0"/>
                    </a:pPr>
                    <a:r>
                      <a:rPr lang="ja-JP" altLang="en-US"/>
                      <a:t>工業プロセス
</a:t>
                    </a:r>
                    <a:r>
                      <a:rPr lang="en-US" altLang="ja-JP"/>
                      <a:t>0.1%</a:t>
                    </a:r>
                  </a:p>
                </c:rich>
              </c:tx>
              <c:numFmt formatCode="0.0%" sourceLinked="0"/>
              <c:spPr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aseline="0"/>
                </a:pPr>
                <a:endParaRPr lang="ja-JP"/>
              </a:p>
            </c:txPr>
            <c:showCatName val="1"/>
            <c:showPercent val="1"/>
            <c:extLst>
              <c:ext xmlns:c15="http://schemas.microsoft.com/office/drawing/2012/chart" uri="{CE6537A1-D6FC-4f65-9D91-7224C49458BB}"/>
            </c:extLst>
          </c:dLbls>
          <c:cat>
            <c:strRef>
              <c:f>'11.CH4'!$Y$5:$Y$9</c:f>
              <c:strCache>
                <c:ptCount val="5"/>
                <c:pt idx="0">
                  <c:v>農業</c:v>
                </c:pt>
                <c:pt idx="1">
                  <c:v>廃棄物</c:v>
                </c:pt>
                <c:pt idx="2">
                  <c:v>燃料の燃焼</c:v>
                </c:pt>
                <c:pt idx="3">
                  <c:v>燃料からの漏出</c:v>
                </c:pt>
                <c:pt idx="4">
                  <c:v>工業プロセス</c:v>
                </c:pt>
              </c:strCache>
            </c:strRef>
          </c:cat>
          <c:val>
            <c:numRef>
              <c:f>'11.CH4'!$AX$14:$AX$18</c:f>
              <c:numCache>
                <c:formatCode>0%</c:formatCode>
                <c:ptCount val="5"/>
                <c:pt idx="0">
                  <c:v>0.77571522161752227</c:v>
                </c:pt>
                <c:pt idx="1">
                  <c:v>0.15735972293855965</c:v>
                </c:pt>
                <c:pt idx="2">
                  <c:v>4.2971096890828078E-2</c:v>
                </c:pt>
                <c:pt idx="3">
                  <c:v>2.266702185570163E-2</c:v>
                </c:pt>
                <c:pt idx="4" formatCode="0.0%">
                  <c:v>1.2869366973884101E-3</c:v>
                </c:pt>
              </c:numCache>
            </c:numRef>
          </c:val>
        </c:ser>
        <c:firstSliceAng val="0"/>
        <c:holeSize val="60"/>
      </c:doughnutChart>
      <c:spPr>
        <a:noFill/>
        <a:ln w="25400">
          <a:noFill/>
        </a:ln>
      </c:spPr>
    </c:plotArea>
    <c:plotVisOnly val="1"/>
    <c:dispBlanksAs val="zero"/>
  </c:chart>
  <c:spPr>
    <a:ln>
      <a:noFill/>
    </a:ln>
  </c:sp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>
        <c:manualLayout>
          <c:layoutTarget val="inner"/>
          <c:xMode val="edge"/>
          <c:yMode val="edge"/>
          <c:x val="0.17685267599474377"/>
          <c:y val="0.24842745739138325"/>
          <c:w val="0.65125814298192641"/>
          <c:h val="0.65237858826261053"/>
        </c:manualLayout>
      </c:layout>
      <c:doughnutChart>
        <c:varyColors val="1"/>
        <c:ser>
          <c:idx val="0"/>
          <c:order val="0"/>
          <c:spPr>
            <a:ln>
              <a:solidFill>
                <a:schemeClr val="tx1"/>
              </a:solidFill>
            </a:ln>
          </c:spPr>
          <c:dLbls>
            <c:dLbl>
              <c:idx val="0"/>
              <c:layout>
                <c:manualLayout>
                  <c:x val="0.16386768283677278"/>
                  <c:y val="0.13483717637750522"/>
                </c:manualLayout>
              </c:layout>
              <c:tx>
                <c:rich>
                  <a:bodyPr/>
                  <a:lstStyle/>
                  <a:p>
                    <a:r>
                      <a:rPr lang="ja-JP" altLang="en-US" sz="1000" baseline="0"/>
                      <a:t>農</a:t>
                    </a:r>
                    <a:r>
                      <a:rPr lang="ja-JP" altLang="en-US"/>
                      <a:t>業（家畜の消化管内発酵、稲作等）
</a:t>
                    </a:r>
                    <a:r>
                      <a:rPr lang="en-US" altLang="ja-JP"/>
                      <a:t>73%</a:t>
                    </a:r>
                  </a:p>
                </c:rich>
              </c:tx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16094147421468738"/>
                  <c:y val="-6.4487576030556992E-2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廃棄物
</a:t>
                    </a:r>
                    <a:r>
                      <a:rPr lang="en-US" altLang="ja-JP"/>
                      <a:t>21%</a:t>
                    </a:r>
                  </a:p>
                </c:rich>
              </c:tx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26143807716296952"/>
                  <c:y val="-6.0638184678923852E-2"/>
                </c:manualLayout>
              </c:layout>
              <c:showCatName val="1"/>
              <c:showPercent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0.13500766228879738"/>
                  <c:y val="-0.17516946392643931"/>
                </c:manualLayout>
              </c:layout>
              <c:tx>
                <c:rich>
                  <a:bodyPr/>
                  <a:lstStyle/>
                  <a:p>
                    <a:r>
                      <a:rPr lang="ja-JP" altLang="en-US" sz="1000" baseline="0"/>
                      <a:t>燃</a:t>
                    </a:r>
                    <a:r>
                      <a:rPr lang="ja-JP" altLang="en-US"/>
                      <a:t>料からの漏出（天然ガス・石炭生産時の漏出等）
</a:t>
                    </a:r>
                    <a:r>
                      <a:rPr lang="en-US" altLang="ja-JP"/>
                      <a:t>3%</a:t>
                    </a:r>
                  </a:p>
                </c:rich>
              </c:tx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241620271667366"/>
                  <c:y val="-0.16948123692913766"/>
                </c:manualLayout>
              </c:layout>
              <c:tx>
                <c:rich>
                  <a:bodyPr/>
                  <a:lstStyle/>
                  <a:p>
                    <a:pPr>
                      <a:defRPr sz="1000" baseline="0"/>
                    </a:pPr>
                    <a:r>
                      <a:rPr lang="ja-JP" altLang="en-US"/>
                      <a:t>工業プロセス
</a:t>
                    </a:r>
                    <a:r>
                      <a:rPr lang="en-US" altLang="ja-JP"/>
                      <a:t>0.1%</a:t>
                    </a:r>
                  </a:p>
                </c:rich>
              </c:tx>
              <c:numFmt formatCode="0.0%" sourceLinked="0"/>
              <c:spPr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aseline="0"/>
                </a:pPr>
                <a:endParaRPr lang="ja-JP"/>
              </a:p>
            </c:txPr>
            <c:showCatName val="1"/>
            <c:showPercent val="1"/>
            <c:extLst>
              <c:ext xmlns:c15="http://schemas.microsoft.com/office/drawing/2012/chart" uri="{CE6537A1-D6FC-4f65-9D91-7224C49458BB}"/>
            </c:extLst>
          </c:dLbls>
          <c:cat>
            <c:strRef>
              <c:f>'11.CH4'!$Y$5:$Y$9</c:f>
              <c:strCache>
                <c:ptCount val="5"/>
                <c:pt idx="0">
                  <c:v>農業</c:v>
                </c:pt>
                <c:pt idx="1">
                  <c:v>廃棄物</c:v>
                </c:pt>
                <c:pt idx="2">
                  <c:v>燃料の燃焼</c:v>
                </c:pt>
                <c:pt idx="3">
                  <c:v>燃料からの漏出</c:v>
                </c:pt>
                <c:pt idx="4">
                  <c:v>工業プロセス</c:v>
                </c:pt>
              </c:strCache>
            </c:strRef>
          </c:cat>
          <c:val>
            <c:numRef>
              <c:f>'11.CH4'!$AP$14:$AP$18</c:f>
              <c:numCache>
                <c:formatCode>0%</c:formatCode>
                <c:ptCount val="5"/>
                <c:pt idx="0">
                  <c:v>0.7283876323809656</c:v>
                </c:pt>
                <c:pt idx="1">
                  <c:v>0.20910384643305135</c:v>
                </c:pt>
                <c:pt idx="2">
                  <c:v>3.6067018535603776E-2</c:v>
                </c:pt>
                <c:pt idx="3">
                  <c:v>2.5060885279640406E-2</c:v>
                </c:pt>
                <c:pt idx="4">
                  <c:v>1.3806173707390313E-3</c:v>
                </c:pt>
              </c:numCache>
            </c:numRef>
          </c:val>
        </c:ser>
        <c:firstSliceAng val="0"/>
        <c:holeSize val="60"/>
      </c:doughnutChart>
      <c:spPr>
        <a:noFill/>
        <a:ln w="25400">
          <a:noFill/>
        </a:ln>
      </c:spPr>
    </c:plotArea>
    <c:plotVisOnly val="1"/>
    <c:dispBlanksAs val="zero"/>
  </c:chart>
  <c:spPr>
    <a:ln>
      <a:noFill/>
    </a:ln>
  </c:sp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>
        <c:manualLayout>
          <c:layoutTarget val="inner"/>
          <c:xMode val="edge"/>
          <c:yMode val="edge"/>
          <c:x val="0.13810653624244118"/>
          <c:y val="0.19087377293697308"/>
          <c:w val="0.69888383822947908"/>
          <c:h val="0.70622652669487496"/>
        </c:manualLayout>
      </c:layout>
      <c:doughnutChart>
        <c:varyColors val="1"/>
        <c:ser>
          <c:idx val="0"/>
          <c:order val="0"/>
          <c:spPr>
            <a:ln>
              <a:solidFill>
                <a:sysClr val="windowText" lastClr="000000"/>
              </a:solidFill>
            </a:ln>
          </c:spPr>
          <c:dLbls>
            <c:dLbl>
              <c:idx val="0"/>
              <c:layout>
                <c:manualLayout>
                  <c:x val="0.11162093725068513"/>
                  <c:y val="-0.29721877276353681"/>
                </c:manualLayout>
              </c:layout>
              <c:tx>
                <c:rich>
                  <a:bodyPr/>
                  <a:lstStyle/>
                  <a:p>
                    <a:r>
                      <a:rPr lang="ja-JP" altLang="en-US" sz="1000" baseline="0"/>
                      <a:t>農</a:t>
                    </a:r>
                    <a:r>
                      <a:rPr lang="ja-JP" altLang="en-US" baseline="0"/>
                      <a:t>業（家畜排せつ物の管理、農用地の土壌等）
</a:t>
                    </a:r>
                    <a:r>
                      <a:rPr lang="en-US" altLang="ja-JP" baseline="0"/>
                      <a:t>49%</a:t>
                    </a:r>
                  </a:p>
                </c:rich>
              </c:tx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18040660963084271"/>
                  <c:y val="0.11203907458587546"/>
                </c:manualLayout>
              </c:layout>
              <c:showCatName val="1"/>
              <c:showPercent val="1"/>
              <c:extLst>
                <c:ext xmlns:c15="http://schemas.microsoft.com/office/drawing/2012/chart" uri="{CE6537A1-D6FC-4f65-9D91-7224C49458BB}">
                  <c15:layout>
                    <c:manualLayout>
                      <c:w val="0.16671393392408138"/>
                      <c:h val="0.1212804690804378"/>
                    </c:manualLayout>
                  </c15:layout>
                </c:ext>
              </c:extLst>
            </c:dLbl>
            <c:dLbl>
              <c:idx val="2"/>
              <c:layout>
                <c:manualLayout>
                  <c:x val="-0.12247181657358915"/>
                  <c:y val="-0.14388058320903718"/>
                </c:manualLayout>
              </c:layout>
              <c:showCatName val="1"/>
              <c:showPercent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8.913871448888272E-2"/>
                  <c:y val="-0.17859423959670262"/>
                </c:manualLayout>
              </c:layout>
              <c:tx>
                <c:rich>
                  <a:bodyPr/>
                  <a:lstStyle/>
                  <a:p>
                    <a:r>
                      <a:rPr lang="ja-JP" altLang="en-US" sz="1000" baseline="0"/>
                      <a:t>工業プロセス（アジピン酸、硝酸の製造</a:t>
                    </a:r>
                    <a:r>
                      <a:rPr lang="ja-JP" altLang="en-US" sz="1000" b="0" i="0" baseline="0"/>
                      <a:t>）</a:t>
                    </a:r>
                    <a:r>
                      <a:rPr lang="ja-JP" altLang="en-US" sz="1000" baseline="0"/>
                      <a:t>
</a:t>
                    </a:r>
                    <a:r>
                      <a:rPr lang="en-US" altLang="ja-JP" sz="1000" baseline="0"/>
                      <a:t>8</a:t>
                    </a:r>
                    <a:r>
                      <a:rPr lang="en-US" altLang="ja-JP" sz="1000"/>
                      <a:t>%</a:t>
                    </a:r>
                  </a:p>
                </c:rich>
              </c:tx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6093239446390797"/>
                  <c:y val="-0.14077144541954281"/>
                </c:manualLayout>
              </c:layout>
              <c:tx>
                <c:rich>
                  <a:bodyPr/>
                  <a:lstStyle/>
                  <a:p>
                    <a:r>
                      <a:rPr lang="ja-JP" altLang="en-US" sz="1000"/>
                      <a:t>溶</a:t>
                    </a:r>
                    <a:r>
                      <a:rPr lang="ja-JP" altLang="en-US"/>
                      <a:t>剤等（麻酔）
</a:t>
                    </a:r>
                    <a:r>
                      <a:rPr lang="en-US" altLang="ja-JP"/>
                      <a:t>0.4%</a:t>
                    </a:r>
                  </a:p>
                </c:rich>
              </c:tx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aseline="0"/>
                </a:pPr>
                <a:endParaRPr lang="ja-JP"/>
              </a:p>
            </c:txPr>
            <c:showCatName val="1"/>
            <c:showPercent val="1"/>
            <c:extLst>
              <c:ext xmlns:c15="http://schemas.microsoft.com/office/drawing/2012/chart" uri="{CE6537A1-D6FC-4f65-9D91-7224C49458BB}"/>
            </c:extLst>
          </c:dLbls>
          <c:cat>
            <c:strRef>
              <c:f>'13.N2O'!$Y$5:$Y$8</c:f>
              <c:strCache>
                <c:ptCount val="4"/>
                <c:pt idx="0">
                  <c:v>農業</c:v>
                </c:pt>
                <c:pt idx="1">
                  <c:v>燃料の燃焼・漏出</c:v>
                </c:pt>
                <c:pt idx="2">
                  <c:v>廃棄物</c:v>
                </c:pt>
                <c:pt idx="3">
                  <c:v>工業プロセス</c:v>
                </c:pt>
              </c:strCache>
            </c:strRef>
          </c:cat>
          <c:val>
            <c:numRef>
              <c:f>'13.N2O'!$AX$13:$AX$16</c:f>
              <c:numCache>
                <c:formatCode>0%</c:formatCode>
                <c:ptCount val="4"/>
                <c:pt idx="0">
                  <c:v>0.49161115731677946</c:v>
                </c:pt>
                <c:pt idx="1">
                  <c:v>0.28393893993671199</c:v>
                </c:pt>
                <c:pt idx="2">
                  <c:v>0.14660928093597159</c:v>
                </c:pt>
                <c:pt idx="3">
                  <c:v>7.7840621810537025E-2</c:v>
                </c:pt>
              </c:numCache>
            </c:numRef>
          </c:val>
        </c:ser>
        <c:firstSliceAng val="0"/>
        <c:holeSize val="60"/>
      </c:doughnutChart>
      <c:spPr>
        <a:noFill/>
        <a:ln w="25400">
          <a:noFill/>
        </a:ln>
      </c:spPr>
    </c:plotArea>
    <c:plotVisOnly val="1"/>
    <c:dispBlanksAs val="zero"/>
  </c:chart>
  <c:spPr>
    <a:ln>
      <a:noFill/>
    </a:ln>
  </c:sp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>
        <c:manualLayout>
          <c:layoutTarget val="inner"/>
          <c:xMode val="edge"/>
          <c:yMode val="edge"/>
          <c:x val="0.13810653624244118"/>
          <c:y val="0.19087377293697308"/>
          <c:w val="0.69888383822947908"/>
          <c:h val="0.70622652669487496"/>
        </c:manualLayout>
      </c:layout>
      <c:doughnutChart>
        <c:varyColors val="1"/>
        <c:ser>
          <c:idx val="0"/>
          <c:order val="0"/>
          <c:spPr>
            <a:ln>
              <a:solidFill>
                <a:sysClr val="windowText" lastClr="000000"/>
              </a:solidFill>
            </a:ln>
          </c:spPr>
          <c:dLbls>
            <c:dLbl>
              <c:idx val="0"/>
              <c:layout>
                <c:manualLayout>
                  <c:x val="0.11162093725068513"/>
                  <c:y val="-0.29721877276353681"/>
                </c:manualLayout>
              </c:layout>
              <c:tx>
                <c:rich>
                  <a:bodyPr/>
                  <a:lstStyle/>
                  <a:p>
                    <a:r>
                      <a:rPr lang="ja-JP" altLang="en-US" sz="1000" baseline="0"/>
                      <a:t>農</a:t>
                    </a:r>
                    <a:r>
                      <a:rPr lang="ja-JP" altLang="en-US" baseline="0"/>
                      <a:t>業（家畜排せつ物の管理、農用地の土壌等）
</a:t>
                    </a:r>
                    <a:r>
                      <a:rPr lang="en-US" altLang="ja-JP" baseline="0"/>
                      <a:t>44%</a:t>
                    </a:r>
                  </a:p>
                </c:rich>
              </c:tx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0.20100493896499541"/>
                  <c:y val="5.3172144872619398E-2"/>
                </c:manualLayout>
              </c:layout>
              <c:showCatName val="1"/>
              <c:showPercent val="1"/>
              <c:extLst>
                <c:ext xmlns:c15="http://schemas.microsoft.com/office/drawing/2012/chart" uri="{CE6537A1-D6FC-4f65-9D91-7224C49458BB}">
                  <c15:layout>
                    <c:manualLayout>
                      <c:w val="0.17259917087669641"/>
                      <c:h val="0.1212804690804378"/>
                    </c:manualLayout>
                  </c15:layout>
                </c:ext>
              </c:extLst>
            </c:dLbl>
            <c:dLbl>
              <c:idx val="2"/>
              <c:layout>
                <c:manualLayout>
                  <c:x val="-0.12247181657358915"/>
                  <c:y val="-0.14388058320903718"/>
                </c:manualLayout>
              </c:layout>
              <c:showCatName val="1"/>
              <c:showPercent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8.913871448888272E-2"/>
                  <c:y val="-0.17859423959670262"/>
                </c:manualLayout>
              </c:layout>
              <c:tx>
                <c:rich>
                  <a:bodyPr/>
                  <a:lstStyle/>
                  <a:p>
                    <a:r>
                      <a:rPr lang="ja-JP" altLang="en-US" sz="1000" baseline="0"/>
                      <a:t>工業プロセス（アジピン酸、硝酸の製造</a:t>
                    </a:r>
                    <a:r>
                      <a:rPr lang="ja-JP" altLang="en-US" sz="1000" b="0" i="0" baseline="0"/>
                      <a:t>）</a:t>
                    </a:r>
                    <a:r>
                      <a:rPr lang="ja-JP" altLang="en-US" sz="1000" baseline="0"/>
                      <a:t>
</a:t>
                    </a:r>
                    <a:r>
                      <a:rPr lang="en-US" altLang="ja-JP" sz="1000" baseline="0"/>
                      <a:t>12</a:t>
                    </a:r>
                    <a:r>
                      <a:rPr lang="en-US" altLang="ja-JP" sz="1000"/>
                      <a:t>%</a:t>
                    </a:r>
                  </a:p>
                </c:rich>
              </c:tx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6093239446390797"/>
                  <c:y val="-0.14077144541954281"/>
                </c:manualLayout>
              </c:layout>
              <c:tx>
                <c:rich>
                  <a:bodyPr/>
                  <a:lstStyle/>
                  <a:p>
                    <a:r>
                      <a:rPr lang="ja-JP" altLang="en-US" sz="1000"/>
                      <a:t>溶</a:t>
                    </a:r>
                    <a:r>
                      <a:rPr lang="ja-JP" altLang="en-US"/>
                      <a:t>剤等（麻酔）
</a:t>
                    </a:r>
                    <a:r>
                      <a:rPr lang="en-US" altLang="ja-JP"/>
                      <a:t>0.4%</a:t>
                    </a:r>
                  </a:p>
                </c:rich>
              </c:tx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aseline="0"/>
                </a:pPr>
                <a:endParaRPr lang="ja-JP"/>
              </a:p>
            </c:txPr>
            <c:showCatName val="1"/>
            <c:showPercent val="1"/>
            <c:extLst>
              <c:ext xmlns:c15="http://schemas.microsoft.com/office/drawing/2012/chart" uri="{CE6537A1-D6FC-4f65-9D91-7224C49458BB}"/>
            </c:extLst>
          </c:dLbls>
          <c:cat>
            <c:strRef>
              <c:f>'13.N2O'!$Y$5:$Y$8</c:f>
              <c:strCache>
                <c:ptCount val="4"/>
                <c:pt idx="0">
                  <c:v>農業</c:v>
                </c:pt>
                <c:pt idx="1">
                  <c:v>燃料の燃焼・漏出</c:v>
                </c:pt>
                <c:pt idx="2">
                  <c:v>廃棄物</c:v>
                </c:pt>
                <c:pt idx="3">
                  <c:v>工業プロセス</c:v>
                </c:pt>
              </c:strCache>
            </c:strRef>
          </c:cat>
          <c:val>
            <c:numRef>
              <c:f>'13.N2O'!$AP$13:$AP$16</c:f>
              <c:numCache>
                <c:formatCode>0%</c:formatCode>
                <c:ptCount val="4"/>
                <c:pt idx="0">
                  <c:v>0.43999892594274281</c:v>
                </c:pt>
                <c:pt idx="1">
                  <c:v>0.28951191711002422</c:v>
                </c:pt>
                <c:pt idx="2">
                  <c:v>0.1492293026852691</c:v>
                </c:pt>
                <c:pt idx="3">
                  <c:v>0.12125985426196388</c:v>
                </c:pt>
              </c:numCache>
            </c:numRef>
          </c:val>
        </c:ser>
        <c:firstSliceAng val="0"/>
        <c:holeSize val="60"/>
      </c:doughnutChart>
      <c:spPr>
        <a:noFill/>
        <a:ln w="25400">
          <a:noFill/>
        </a:ln>
      </c:spPr>
    </c:plotArea>
    <c:plotVisOnly val="1"/>
    <c:dispBlanksAs val="zero"/>
  </c:chart>
  <c:spPr>
    <a:ln>
      <a:noFill/>
    </a:ln>
  </c:sp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>
        <c:manualLayout>
          <c:layoutTarget val="inner"/>
          <c:xMode val="edge"/>
          <c:yMode val="edge"/>
          <c:x val="0.1609564509988394"/>
          <c:y val="0.28680772832911328"/>
          <c:w val="0.65530154960984965"/>
          <c:h val="0.65475828737266872"/>
        </c:manualLayout>
      </c:layout>
      <c:doughnutChart>
        <c:varyColors val="1"/>
        <c:ser>
          <c:idx val="0"/>
          <c:order val="0"/>
          <c:spPr>
            <a:ln>
              <a:solidFill>
                <a:schemeClr val="tx1"/>
              </a:solidFill>
            </a:ln>
          </c:spPr>
          <c:dLbls>
            <c:dLbl>
              <c:idx val="0"/>
              <c:layout>
                <c:manualLayout>
                  <c:x val="-5.7157765972125171E-2"/>
                  <c:y val="-0.28728080269335982"/>
                </c:manualLayout>
              </c:layout>
              <c:showCatName val="1"/>
              <c:showPercent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240517386191836"/>
                  <c:y val="-0.27822648110122467"/>
                </c:manualLayout>
              </c:layout>
              <c:showCatName val="1"/>
              <c:showPercent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26960130215423111"/>
                  <c:y val="-0.21743940750100943"/>
                </c:manualLayout>
              </c:layout>
              <c:numFmt formatCode="0.000%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showCatName val="1"/>
              <c:showPercent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41127521910135134"/>
                  <c:y val="-0.17609552057190675"/>
                </c:manualLayout>
              </c:layout>
              <c:showCatName val="1"/>
              <c:showPercent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27156264300236926"/>
                  <c:y val="-6.2160913084937791E-2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showCatName val="1"/>
              <c:showPercent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32163742690058478"/>
                  <c:y val="4.5379926651143834E-2"/>
                </c:manualLayout>
              </c:layout>
              <c:numFmt formatCode="0%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showCatName val="1"/>
              <c:showPercent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4.8969948059861814E-3"/>
                  <c:y val="1.4916449377314754E-2"/>
                </c:manualLayout>
              </c:layout>
              <c:numFmt formatCode="0%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showCatName val="1"/>
              <c:showPercent val="1"/>
              <c:extLst>
                <c:ext xmlns:c15="http://schemas.microsoft.com/office/drawing/2012/chart" uri="{CE6537A1-D6FC-4f65-9D91-7224C49458BB}">
                  <c15:layout>
                    <c:manualLayout>
                      <c:w val="0.14406466542642493"/>
                      <c:h val="0.12415838436370798"/>
                    </c:manualLayout>
                  </c15:layout>
                </c:ext>
              </c:extLst>
            </c:dLbl>
            <c:dLbl>
              <c:idx val="7"/>
              <c:layout>
                <c:manualLayout>
                  <c:x val="-0.2600727198982869"/>
                  <c:y val="-0.10082091482178318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showCatName val="1"/>
              <c:showPercent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0.29001515885311274"/>
                  <c:y val="-0.20481801077628659"/>
                </c:manualLayout>
              </c:layout>
              <c:numFmt formatCode="0%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showCatName val="1"/>
              <c:showPercent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0.17269391845317053"/>
                  <c:y val="-0.24704282864447141"/>
                </c:manualLayout>
              </c:layout>
              <c:showCatName val="1"/>
              <c:showPercent val="1"/>
              <c:extLs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showCatName val="1"/>
            <c:showPercent val="1"/>
            <c:extLst>
              <c:ext xmlns:c15="http://schemas.microsoft.com/office/drawing/2012/chart" uri="{CE6537A1-D6FC-4f65-9D91-7224C49458BB}"/>
            </c:extLst>
          </c:dLbls>
          <c:cat>
            <c:strRef>
              <c:f>'15.F-gas'!$Y$6:$Y$15</c:f>
              <c:strCache>
                <c:ptCount val="10"/>
                <c:pt idx="0">
                  <c:v>HCFC22製造時の副生HFC23</c:v>
                </c:pt>
                <c:pt idx="1">
                  <c:v>HFC製造時の漏出</c:v>
                </c:pt>
                <c:pt idx="2">
                  <c:v>マグネシウム等鋳造</c:v>
                </c:pt>
                <c:pt idx="3">
                  <c:v>半導体製造</c:v>
                </c:pt>
                <c:pt idx="4">
                  <c:v>液晶製造</c:v>
                </c:pt>
                <c:pt idx="5">
                  <c:v>冷蔵庫及びエアーコンディショナー</c:v>
                </c:pt>
                <c:pt idx="6">
                  <c:v>発泡剤・断熱材</c:v>
                </c:pt>
                <c:pt idx="7">
                  <c:v>消火剤</c:v>
                </c:pt>
                <c:pt idx="8">
                  <c:v>エアゾール・MDI</c:v>
                </c:pt>
                <c:pt idx="9">
                  <c:v>溶剤</c:v>
                </c:pt>
              </c:strCache>
            </c:strRef>
          </c:cat>
          <c:val>
            <c:numRef>
              <c:f>'15.F-gas'!$AX$6:$AX$15</c:f>
              <c:numCache>
                <c:formatCode>#,##0_ </c:formatCode>
                <c:ptCount val="10"/>
                <c:pt idx="0">
                  <c:v>16.28</c:v>
                </c:pt>
                <c:pt idx="1">
                  <c:v>131.15786027291054</c:v>
                </c:pt>
                <c:pt idx="2">
                  <c:v>1.2869999999999999</c:v>
                </c:pt>
                <c:pt idx="3">
                  <c:v>109.24075921440111</c:v>
                </c:pt>
                <c:pt idx="4">
                  <c:v>2.3678164799999997</c:v>
                </c:pt>
                <c:pt idx="5">
                  <c:v>28693.199940133258</c:v>
                </c:pt>
                <c:pt idx="6">
                  <c:v>2229.3050616666665</c:v>
                </c:pt>
                <c:pt idx="7">
                  <c:v>8.8030119056</c:v>
                </c:pt>
                <c:pt idx="8">
                  <c:v>489.36158799999998</c:v>
                </c:pt>
                <c:pt idx="9">
                  <c:v>95.623897852252242</c:v>
                </c:pt>
              </c:numCache>
            </c:numRef>
          </c:val>
        </c:ser>
        <c:firstSliceAng val="0"/>
        <c:holeSize val="60"/>
      </c:doughnutChart>
      <c:spPr>
        <a:noFill/>
        <a:ln w="25400">
          <a:noFill/>
        </a:ln>
      </c:spPr>
    </c:plotArea>
    <c:plotVisOnly val="1"/>
    <c:dispBlanksAs val="zero"/>
  </c:chart>
  <c:spPr>
    <a:ln>
      <a:noFill/>
    </a:ln>
  </c:sp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>
        <c:manualLayout>
          <c:layoutTarget val="inner"/>
          <c:xMode val="edge"/>
          <c:yMode val="edge"/>
          <c:x val="0.1609564509988394"/>
          <c:y val="0.28680772832911328"/>
          <c:w val="0.65530154960984965"/>
          <c:h val="0.65475828737266872"/>
        </c:manualLayout>
      </c:layout>
      <c:doughnutChart>
        <c:varyColors val="1"/>
        <c:ser>
          <c:idx val="0"/>
          <c:order val="0"/>
          <c:spPr>
            <a:ln>
              <a:solidFill>
                <a:schemeClr val="tx1"/>
              </a:solidFill>
            </a:ln>
          </c:spPr>
          <c:dLbls>
            <c:dLbl>
              <c:idx val="0"/>
              <c:layout>
                <c:manualLayout>
                  <c:x val="6.3386137752026353E-2"/>
                  <c:y val="-0.19085889992668698"/>
                </c:manualLayout>
              </c:layout>
              <c:showCatName val="1"/>
              <c:showPercent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9461393077302766"/>
                  <c:y val="-0.15167279189334751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showCatName val="1"/>
              <c:showPercent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2063307495945647"/>
                  <c:y val="0.1982696171498064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/>
                    </a:pPr>
                    <a:r>
                      <a:rPr lang="ja-JP" altLang="en-US" baseline="0"/>
                      <a:t>半導体製造
</a:t>
                    </a:r>
                    <a:r>
                      <a:rPr lang="en-US" altLang="ja-JP" baseline="0"/>
                      <a:t>47%</a:t>
                    </a:r>
                  </a:p>
                </c:rich>
              </c:tx>
              <c:numFmt formatCode="0%" sourceLinked="0"/>
              <c:spPr>
                <a:noFill/>
                <a:ln>
                  <a:noFill/>
                </a:ln>
                <a:effectLst/>
              </c:spPr>
              <c:showCatName val="1"/>
              <c:showPercent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0.16498332711360442"/>
                  <c:y val="6.4959274558046398E-2"/>
                </c:manualLayout>
              </c:layout>
              <c:showCatName val="1"/>
              <c:showPercent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6548244878909743E-2"/>
                  <c:y val="-0.24897824575722305"/>
                </c:manualLayout>
              </c:layout>
              <c:numFmt formatCode="0%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showCatName val="1"/>
              <c:showPercent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7.8215561298901684E-2"/>
                  <c:y val="-0.1595165618379004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showCatName val="1"/>
              <c:showPercent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4.8969948059861814E-3"/>
                  <c:y val="1.4916449377314754E-2"/>
                </c:manualLayout>
              </c:layout>
              <c:numFmt formatCode="0%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showCatName val="1"/>
              <c:showPercent val="1"/>
              <c:extLst>
                <c:ext xmlns:c15="http://schemas.microsoft.com/office/drawing/2012/chart" uri="{CE6537A1-D6FC-4f65-9D91-7224C49458BB}">
                  <c15:layout>
                    <c:manualLayout>
                      <c:w val="0.14406466542642493"/>
                      <c:h val="0.12415838436370798"/>
                    </c:manualLayout>
                  </c15:layout>
                </c:ext>
              </c:extLst>
            </c:dLbl>
            <c:dLbl>
              <c:idx val="7"/>
              <c:layout>
                <c:manualLayout>
                  <c:x val="-0.2600727198982869"/>
                  <c:y val="-0.10082091482178318"/>
                </c:manualLayout>
              </c:layout>
              <c:numFmt formatCode="0%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showCatName val="1"/>
              <c:showPercent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0.29001515885311274"/>
                  <c:y val="-0.20481801077628659"/>
                </c:manualLayout>
              </c:layout>
              <c:numFmt formatCode="0%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showCatName val="1"/>
              <c:showPercent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0.17269391845317053"/>
                  <c:y val="-0.24704282864447141"/>
                </c:manualLayout>
              </c:layout>
              <c:showCatName val="1"/>
              <c:showPercent val="1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CatName val="1"/>
            <c:showPercent val="1"/>
            <c:extLst>
              <c:ext xmlns:c15="http://schemas.microsoft.com/office/drawing/2012/chart" uri="{CE6537A1-D6FC-4f65-9D91-7224C49458BB}"/>
            </c:extLst>
          </c:dLbls>
          <c:cat>
            <c:strRef>
              <c:f>'15.F-gas'!$Y$17:$Y$22</c:f>
              <c:strCache>
                <c:ptCount val="6"/>
                <c:pt idx="0">
                  <c:v>PFCs製造時の漏出</c:v>
                </c:pt>
                <c:pt idx="1">
                  <c:v>アルミニウム精錬</c:v>
                </c:pt>
                <c:pt idx="2">
                  <c:v>半導体製造</c:v>
                </c:pt>
                <c:pt idx="3">
                  <c:v>液晶製造</c:v>
                </c:pt>
                <c:pt idx="4">
                  <c:v>溶剤</c:v>
                </c:pt>
                <c:pt idx="5">
                  <c:v>その他</c:v>
                </c:pt>
              </c:strCache>
            </c:strRef>
          </c:cat>
          <c:val>
            <c:numRef>
              <c:f>'15.F-gas'!$AX$17:$AX$22</c:f>
              <c:numCache>
                <c:formatCode>#,##0_ </c:formatCode>
                <c:ptCount val="6"/>
                <c:pt idx="0">
                  <c:v>110.79899999999999</c:v>
                </c:pt>
                <c:pt idx="1">
                  <c:v>9.5924042121599999</c:v>
                </c:pt>
                <c:pt idx="2">
                  <c:v>1555.7323503258608</c:v>
                </c:pt>
                <c:pt idx="3">
                  <c:v>75.629352581999996</c:v>
                </c:pt>
                <c:pt idx="4">
                  <c:v>1517.9451743999998</c:v>
                </c:pt>
                <c:pt idx="5" formatCode="#,##0.00_ ">
                  <c:v>10.361025748108249</c:v>
                </c:pt>
              </c:numCache>
            </c:numRef>
          </c:val>
        </c:ser>
        <c:firstSliceAng val="0"/>
        <c:holeSize val="60"/>
      </c:doughnutChart>
      <c:spPr>
        <a:noFill/>
        <a:ln w="25400">
          <a:noFill/>
        </a:ln>
      </c:spPr>
    </c:plotArea>
    <c:plotVisOnly val="1"/>
    <c:dispBlanksAs val="zero"/>
  </c:chart>
  <c:spPr>
    <a:ln>
      <a:noFill/>
    </a:ln>
  </c:sp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>
        <c:manualLayout>
          <c:layoutTarget val="inner"/>
          <c:xMode val="edge"/>
          <c:yMode val="edge"/>
          <c:x val="0.1609564509988394"/>
          <c:y val="0.28680772832911328"/>
          <c:w val="0.65530154960984965"/>
          <c:h val="0.65475828737266872"/>
        </c:manualLayout>
      </c:layout>
      <c:doughnutChart>
        <c:varyColors val="1"/>
        <c:ser>
          <c:idx val="0"/>
          <c:order val="0"/>
          <c:spPr>
            <a:ln>
              <a:solidFill>
                <a:schemeClr val="tx1"/>
              </a:solidFill>
            </a:ln>
          </c:spPr>
          <c:dLbls>
            <c:dLbl>
              <c:idx val="0"/>
              <c:layout>
                <c:manualLayout>
                  <c:x val="0.25743242179578235"/>
                  <c:y val="1.1024458991033898E-2"/>
                </c:manualLayout>
              </c:layout>
              <c:showCatName val="1"/>
              <c:showPercent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4.3533781462491414E-2"/>
                  <c:y val="-0.14263323850897194"/>
                </c:manualLayout>
              </c:layout>
              <c:showCatName val="1"/>
              <c:showPercent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7.9361735424767418E-2"/>
                  <c:y val="-0.13307029261105485"/>
                </c:manualLayout>
              </c:layout>
              <c:numFmt formatCode="0%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showCatName val="1"/>
              <c:showPercent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15254695586708752"/>
                  <c:y val="-1.3307835940411245E-3"/>
                </c:manualLayout>
              </c:layout>
              <c:showCatName val="1"/>
              <c:showPercent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21864099076115603"/>
                  <c:y val="2.5221540235502906E-2"/>
                </c:manualLayout>
              </c:layout>
              <c:numFmt formatCode="0%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showCatName val="1"/>
              <c:showPercent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6.9395275660549122E-2"/>
                  <c:y val="-0.22881980445144637"/>
                </c:manualLayout>
              </c:layout>
              <c:numFmt formatCode="0%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showCatName val="1"/>
              <c:showPercent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4.8969948059861814E-3"/>
                  <c:y val="1.4916449377314754E-2"/>
                </c:manualLayout>
              </c:layout>
              <c:numFmt formatCode="0%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showCatName val="1"/>
              <c:showPercent val="1"/>
              <c:extLst>
                <c:ext xmlns:c15="http://schemas.microsoft.com/office/drawing/2012/chart" uri="{CE6537A1-D6FC-4f65-9D91-7224C49458BB}">
                  <c15:layout>
                    <c:manualLayout>
                      <c:w val="0.14406466542642493"/>
                      <c:h val="0.12415838436370798"/>
                    </c:manualLayout>
                  </c15:layout>
                </c:ext>
              </c:extLst>
            </c:dLbl>
            <c:dLbl>
              <c:idx val="7"/>
              <c:layout>
                <c:manualLayout>
                  <c:x val="-0.2600727198982869"/>
                  <c:y val="-0.10082091482178318"/>
                </c:manualLayout>
              </c:layout>
              <c:numFmt formatCode="0%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showCatName val="1"/>
              <c:showPercent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0.29001515885311274"/>
                  <c:y val="-0.20481801077628659"/>
                </c:manualLayout>
              </c:layout>
              <c:numFmt formatCode="0%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showCatName val="1"/>
              <c:showPercent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0.17269391845317053"/>
                  <c:y val="-0.24704282864447141"/>
                </c:manualLayout>
              </c:layout>
              <c:showCatName val="1"/>
              <c:showPercent val="1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CatName val="1"/>
            <c:showPercent val="1"/>
            <c:extLst>
              <c:ext xmlns:c15="http://schemas.microsoft.com/office/drawing/2012/chart" uri="{CE6537A1-D6FC-4f65-9D91-7224C49458BB}"/>
            </c:extLst>
          </c:dLbls>
          <c:cat>
            <c:strRef>
              <c:f>'15.F-gas'!$Y$31:$Y$33</c:f>
              <c:strCache>
                <c:ptCount val="3"/>
                <c:pt idx="0">
                  <c:v>NF3 製造時の漏出</c:v>
                </c:pt>
                <c:pt idx="1">
                  <c:v>半導体製造</c:v>
                </c:pt>
                <c:pt idx="2">
                  <c:v>液晶製造</c:v>
                </c:pt>
              </c:strCache>
            </c:strRef>
          </c:cat>
          <c:val>
            <c:numRef>
              <c:f>'15.F-gas'!$AX$31:$AX$33</c:f>
              <c:numCache>
                <c:formatCode>#,##0_ </c:formatCode>
                <c:ptCount val="3"/>
                <c:pt idx="0">
                  <c:v>1229.8</c:v>
                </c:pt>
                <c:pt idx="1">
                  <c:v>109.77620623594511</c:v>
                </c:pt>
                <c:pt idx="2">
                  <c:v>21.381159438000033</c:v>
                </c:pt>
              </c:numCache>
            </c:numRef>
          </c:val>
        </c:ser>
        <c:firstSliceAng val="0"/>
        <c:holeSize val="60"/>
      </c:doughnutChart>
      <c:spPr>
        <a:noFill/>
        <a:ln w="25400">
          <a:noFill/>
        </a:ln>
      </c:spPr>
    </c:plotArea>
    <c:plotVisOnly val="1"/>
    <c:dispBlanksAs val="zero"/>
  </c:chart>
  <c:spPr>
    <a:ln>
      <a:noFill/>
    </a:ln>
  </c:sp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0.12751621923946541"/>
          <c:y val="0.16372937261959242"/>
          <c:w val="0.65122373516100163"/>
          <c:h val="0.69970551176144768"/>
        </c:manualLayout>
      </c:layout>
      <c:lineChart>
        <c:grouping val="standard"/>
        <c:ser>
          <c:idx val="0"/>
          <c:order val="0"/>
          <c:tx>
            <c:v>非エネルギー起源CO2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'1.Total'!$AA$4:$AX$4</c:f>
              <c:numCache>
                <c:formatCode>General</c:formatCode>
                <c:ptCount val="2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</c:numCache>
            </c:numRef>
          </c:cat>
          <c:val>
            <c:numRef>
              <c:f>'1.Total'!$AA$7:$AX$7</c:f>
              <c:numCache>
                <c:formatCode>#,##0.0_ </c:formatCode>
                <c:ptCount val="24"/>
                <c:pt idx="0">
                  <c:v>87.558847997545058</c:v>
                </c:pt>
                <c:pt idx="1">
                  <c:v>88.989389684606778</c:v>
                </c:pt>
                <c:pt idx="2">
                  <c:v>90.354803392615693</c:v>
                </c:pt>
                <c:pt idx="3">
                  <c:v>88.570159460924557</c:v>
                </c:pt>
                <c:pt idx="4">
                  <c:v>93.033838170253489</c:v>
                </c:pt>
                <c:pt idx="5">
                  <c:v>94.111089992900617</c:v>
                </c:pt>
                <c:pt idx="6">
                  <c:v>95.405394208341463</c:v>
                </c:pt>
                <c:pt idx="7">
                  <c:v>94.172492120286449</c:v>
                </c:pt>
                <c:pt idx="8">
                  <c:v>88.587244466166126</c:v>
                </c:pt>
                <c:pt idx="9">
                  <c:v>88.827079957314965</c:v>
                </c:pt>
                <c:pt idx="10">
                  <c:v>90.413962027029157</c:v>
                </c:pt>
                <c:pt idx="11">
                  <c:v>88.770124802233099</c:v>
                </c:pt>
                <c:pt idx="12">
                  <c:v>86.269761063221921</c:v>
                </c:pt>
                <c:pt idx="13">
                  <c:v>86.22738043581883</c:v>
                </c:pt>
                <c:pt idx="14">
                  <c:v>85.215848017670808</c:v>
                </c:pt>
                <c:pt idx="15">
                  <c:v>85.356773086466504</c:v>
                </c:pt>
                <c:pt idx="16">
                  <c:v>83.702298260632901</c:v>
                </c:pt>
                <c:pt idx="17">
                  <c:v>83.632189096817356</c:v>
                </c:pt>
                <c:pt idx="18">
                  <c:v>80.702078870142302</c:v>
                </c:pt>
                <c:pt idx="19">
                  <c:v>71.139316003774525</c:v>
                </c:pt>
                <c:pt idx="20">
                  <c:v>72.776272321478345</c:v>
                </c:pt>
                <c:pt idx="21">
                  <c:v>72.397304687165885</c:v>
                </c:pt>
                <c:pt idx="22">
                  <c:v>74.567953190665023</c:v>
                </c:pt>
                <c:pt idx="23">
                  <c:v>75.910696738959771</c:v>
                </c:pt>
              </c:numCache>
            </c:numRef>
          </c:val>
        </c:ser>
        <c:ser>
          <c:idx val="1"/>
          <c:order val="1"/>
          <c:tx>
            <c:v>CH4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'1.Total'!$AA$4:$AX$4</c:f>
              <c:numCache>
                <c:formatCode>General</c:formatCode>
                <c:ptCount val="2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</c:numCache>
            </c:numRef>
          </c:cat>
          <c:val>
            <c:numRef>
              <c:f>'1.Total'!$AA$8:$AX$8</c:f>
              <c:numCache>
                <c:formatCode>#,##0.0_ </c:formatCode>
                <c:ptCount val="24"/>
                <c:pt idx="0">
                  <c:v>48.586362525004141</c:v>
                </c:pt>
                <c:pt idx="1">
                  <c:v>46.862126210660897</c:v>
                </c:pt>
                <c:pt idx="2">
                  <c:v>48.095897257939683</c:v>
                </c:pt>
                <c:pt idx="3">
                  <c:v>42.817956709862898</c:v>
                </c:pt>
                <c:pt idx="4">
                  <c:v>47.907003126110347</c:v>
                </c:pt>
                <c:pt idx="5">
                  <c:v>45.825272899013868</c:v>
                </c:pt>
                <c:pt idx="6">
                  <c:v>44.524487301579263</c:v>
                </c:pt>
                <c:pt idx="7">
                  <c:v>43.703257316697197</c:v>
                </c:pt>
                <c:pt idx="8">
                  <c:v>41.392615721257741</c:v>
                </c:pt>
                <c:pt idx="9">
                  <c:v>41.460426861561324</c:v>
                </c:pt>
                <c:pt idx="10">
                  <c:v>41.505275986934109</c:v>
                </c:pt>
                <c:pt idx="11">
                  <c:v>40.278002156556951</c:v>
                </c:pt>
                <c:pt idx="12">
                  <c:v>39.501203288335688</c:v>
                </c:pt>
                <c:pt idx="13">
                  <c:v>37.592726368147247</c:v>
                </c:pt>
                <c:pt idx="14">
                  <c:v>39.029557497375542</c:v>
                </c:pt>
                <c:pt idx="15">
                  <c:v>38.962321889956847</c:v>
                </c:pt>
                <c:pt idx="16">
                  <c:v>38.216415008202425</c:v>
                </c:pt>
                <c:pt idx="17">
                  <c:v>38.470094864335984</c:v>
                </c:pt>
                <c:pt idx="18">
                  <c:v>38.268876298680794</c:v>
                </c:pt>
                <c:pt idx="19">
                  <c:v>37.192744453153395</c:v>
                </c:pt>
                <c:pt idx="20">
                  <c:v>38.263038079022074</c:v>
                </c:pt>
                <c:pt idx="21">
                  <c:v>37.263383307497783</c:v>
                </c:pt>
                <c:pt idx="22">
                  <c:v>36.420433054544006</c:v>
                </c:pt>
                <c:pt idx="23">
                  <c:v>36.04206813911447</c:v>
                </c:pt>
              </c:numCache>
            </c:numRef>
          </c:val>
        </c:ser>
        <c:ser>
          <c:idx val="2"/>
          <c:order val="2"/>
          <c:tx>
            <c:v>N2O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'1.Total'!$AA$4:$AX$4</c:f>
              <c:numCache>
                <c:formatCode>General</c:formatCode>
                <c:ptCount val="2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</c:numCache>
            </c:numRef>
          </c:cat>
          <c:val>
            <c:numRef>
              <c:f>'1.Total'!$AA$9:$AX$9</c:f>
              <c:numCache>
                <c:formatCode>#,##0.0_ </c:formatCode>
                <c:ptCount val="24"/>
                <c:pt idx="0">
                  <c:v>31.903416810417113</c:v>
                </c:pt>
                <c:pt idx="1">
                  <c:v>31.586617344115055</c:v>
                </c:pt>
                <c:pt idx="2">
                  <c:v>31.719778966409677</c:v>
                </c:pt>
                <c:pt idx="3">
                  <c:v>31.606902509254592</c:v>
                </c:pt>
                <c:pt idx="4">
                  <c:v>32.916510960596504</c:v>
                </c:pt>
                <c:pt idx="5">
                  <c:v>33.226892580397973</c:v>
                </c:pt>
                <c:pt idx="6">
                  <c:v>34.354031782762398</c:v>
                </c:pt>
                <c:pt idx="7">
                  <c:v>35.147583645003216</c:v>
                </c:pt>
                <c:pt idx="8">
                  <c:v>33.581927937812708</c:v>
                </c:pt>
                <c:pt idx="9">
                  <c:v>27.496636921193087</c:v>
                </c:pt>
                <c:pt idx="10">
                  <c:v>30.062270015387799</c:v>
                </c:pt>
                <c:pt idx="11">
                  <c:v>26.531753175522862</c:v>
                </c:pt>
                <c:pt idx="12">
                  <c:v>26.049918469702764</c:v>
                </c:pt>
                <c:pt idx="13">
                  <c:v>25.882620760934948</c:v>
                </c:pt>
                <c:pt idx="14">
                  <c:v>25.899700566214289</c:v>
                </c:pt>
                <c:pt idx="15">
                  <c:v>25.510948578319045</c:v>
                </c:pt>
                <c:pt idx="16">
                  <c:v>25.533576464797125</c:v>
                </c:pt>
                <c:pt idx="17">
                  <c:v>24.971762455386788</c:v>
                </c:pt>
                <c:pt idx="18">
                  <c:v>24.09164154506708</c:v>
                </c:pt>
                <c:pt idx="19">
                  <c:v>23.630807559069648</c:v>
                </c:pt>
                <c:pt idx="20">
                  <c:v>23.300621809053986</c:v>
                </c:pt>
                <c:pt idx="21">
                  <c:v>22.827333026445768</c:v>
                </c:pt>
                <c:pt idx="22">
                  <c:v>22.484828848257436</c:v>
                </c:pt>
                <c:pt idx="23">
                  <c:v>22.458074167305071</c:v>
                </c:pt>
              </c:numCache>
            </c:numRef>
          </c:val>
        </c:ser>
        <c:ser>
          <c:idx val="3"/>
          <c:order val="3"/>
          <c:tx>
            <c:v>HFCs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'1.Total'!$AA$4:$AX$4</c:f>
              <c:numCache>
                <c:formatCode>General</c:formatCode>
                <c:ptCount val="2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</c:numCache>
            </c:numRef>
          </c:cat>
          <c:val>
            <c:numRef>
              <c:f>'1.Total'!$AA$10:$AX$10</c:f>
              <c:numCache>
                <c:formatCode>#,##0.0_ </c:formatCode>
                <c:ptCount val="24"/>
                <c:pt idx="0">
                  <c:v>15.9323098610065</c:v>
                </c:pt>
                <c:pt idx="1">
                  <c:v>17.349612944863189</c:v>
                </c:pt>
                <c:pt idx="2">
                  <c:v>17.76722403564693</c:v>
                </c:pt>
                <c:pt idx="3">
                  <c:v>18.128878854870212</c:v>
                </c:pt>
                <c:pt idx="4">
                  <c:v>21.051387338538618</c:v>
                </c:pt>
                <c:pt idx="5">
                  <c:v>25.212334992760137</c:v>
                </c:pt>
                <c:pt idx="6">
                  <c:v>24.596832047994372</c:v>
                </c:pt>
                <c:pt idx="7">
                  <c:v>24.435371789785219</c:v>
                </c:pt>
                <c:pt idx="8">
                  <c:v>23.740459114768885</c:v>
                </c:pt>
                <c:pt idx="9">
                  <c:v>24.365531189948623</c:v>
                </c:pt>
                <c:pt idx="10">
                  <c:v>22.846612632405318</c:v>
                </c:pt>
                <c:pt idx="11">
                  <c:v>19.451817739171553</c:v>
                </c:pt>
                <c:pt idx="12">
                  <c:v>16.218007457786591</c:v>
                </c:pt>
                <c:pt idx="13">
                  <c:v>16.20075884114495</c:v>
                </c:pt>
                <c:pt idx="14">
                  <c:v>12.37929467236407</c:v>
                </c:pt>
                <c:pt idx="15">
                  <c:v>12.724242084423663</c:v>
                </c:pt>
                <c:pt idx="16">
                  <c:v>14.548009665387497</c:v>
                </c:pt>
                <c:pt idx="17">
                  <c:v>16.60299176278637</c:v>
                </c:pt>
                <c:pt idx="18">
                  <c:v>19.152643004162531</c:v>
                </c:pt>
                <c:pt idx="19">
                  <c:v>20.779513709830383</c:v>
                </c:pt>
                <c:pt idx="20">
                  <c:v>23.114011738860782</c:v>
                </c:pt>
                <c:pt idx="21">
                  <c:v>25.847199121944243</c:v>
                </c:pt>
                <c:pt idx="22">
                  <c:v>29.087577581056028</c:v>
                </c:pt>
                <c:pt idx="23">
                  <c:v>31.776626935525083</c:v>
                </c:pt>
              </c:numCache>
            </c:numRef>
          </c:val>
        </c:ser>
        <c:ser>
          <c:idx val="4"/>
          <c:order val="4"/>
          <c:tx>
            <c:v>PFCs</c:v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'1.Total'!$AA$4:$AX$4</c:f>
              <c:numCache>
                <c:formatCode>General</c:formatCode>
                <c:ptCount val="2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</c:numCache>
            </c:numRef>
          </c:cat>
          <c:val>
            <c:numRef>
              <c:f>'1.Total'!$AA$11:$AX$11</c:f>
              <c:numCache>
                <c:formatCode>#,##0.0_ </c:formatCode>
                <c:ptCount val="24"/>
                <c:pt idx="0">
                  <c:v>6.5392993330603124</c:v>
                </c:pt>
                <c:pt idx="1">
                  <c:v>7.5069220881606293</c:v>
                </c:pt>
                <c:pt idx="2">
                  <c:v>7.6172931076973525</c:v>
                </c:pt>
                <c:pt idx="3">
                  <c:v>10.942797023893531</c:v>
                </c:pt>
                <c:pt idx="4">
                  <c:v>13.443461837094947</c:v>
                </c:pt>
                <c:pt idx="5">
                  <c:v>17.609918599177117</c:v>
                </c:pt>
                <c:pt idx="6">
                  <c:v>18.258177043160494</c:v>
                </c:pt>
                <c:pt idx="7">
                  <c:v>19.984282883097684</c:v>
                </c:pt>
                <c:pt idx="8">
                  <c:v>16.568476128945992</c:v>
                </c:pt>
                <c:pt idx="9">
                  <c:v>13.118064707488832</c:v>
                </c:pt>
                <c:pt idx="10">
                  <c:v>11.873109881357884</c:v>
                </c:pt>
                <c:pt idx="11">
                  <c:v>9.8784684342627678</c:v>
                </c:pt>
                <c:pt idx="12">
                  <c:v>9.1994397103048353</c:v>
                </c:pt>
                <c:pt idx="13">
                  <c:v>8.8542056268787857</c:v>
                </c:pt>
                <c:pt idx="14">
                  <c:v>9.216640483583598</c:v>
                </c:pt>
                <c:pt idx="15">
                  <c:v>8.6233516588427417</c:v>
                </c:pt>
                <c:pt idx="16">
                  <c:v>8.9987757459274516</c:v>
                </c:pt>
                <c:pt idx="17">
                  <c:v>7.9168495857216747</c:v>
                </c:pt>
                <c:pt idx="18">
                  <c:v>5.7434047787878875</c:v>
                </c:pt>
                <c:pt idx="19">
                  <c:v>4.0468721450282388</c:v>
                </c:pt>
                <c:pt idx="20">
                  <c:v>4.2495437036642674</c:v>
                </c:pt>
                <c:pt idx="21">
                  <c:v>3.7554464923644928</c:v>
                </c:pt>
                <c:pt idx="22">
                  <c:v>3.4363283067771979</c:v>
                </c:pt>
                <c:pt idx="23">
                  <c:v>3.2800593072681292</c:v>
                </c:pt>
              </c:numCache>
            </c:numRef>
          </c:val>
        </c:ser>
        <c:ser>
          <c:idx val="5"/>
          <c:order val="5"/>
          <c:tx>
            <c:v>SF6</c:v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'1.Total'!$AA$4:$AX$4</c:f>
              <c:numCache>
                <c:formatCode>General</c:formatCode>
                <c:ptCount val="2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</c:numCache>
            </c:numRef>
          </c:cat>
          <c:val>
            <c:numRef>
              <c:f>'1.Total'!$AA$12:$AX$12</c:f>
              <c:numCache>
                <c:formatCode>#,##0.0_ </c:formatCode>
                <c:ptCount val="24"/>
                <c:pt idx="0">
                  <c:v>12.850069876123966</c:v>
                </c:pt>
                <c:pt idx="1">
                  <c:v>14.206042348977288</c:v>
                </c:pt>
                <c:pt idx="2">
                  <c:v>15.635824676234234</c:v>
                </c:pt>
                <c:pt idx="3">
                  <c:v>15.701970570462503</c:v>
                </c:pt>
                <c:pt idx="4">
                  <c:v>15.019955788766001</c:v>
                </c:pt>
                <c:pt idx="5">
                  <c:v>16.447524694550538</c:v>
                </c:pt>
                <c:pt idx="6">
                  <c:v>17.022187764473411</c:v>
                </c:pt>
                <c:pt idx="7">
                  <c:v>14.510540478356033</c:v>
                </c:pt>
                <c:pt idx="8">
                  <c:v>13.224101247799888</c:v>
                </c:pt>
                <c:pt idx="9">
                  <c:v>9.1766166900014632</c:v>
                </c:pt>
                <c:pt idx="10">
                  <c:v>7.0313589307549007</c:v>
                </c:pt>
                <c:pt idx="11">
                  <c:v>6.0660167800018465</c:v>
                </c:pt>
                <c:pt idx="12">
                  <c:v>5.7354807991064209</c:v>
                </c:pt>
                <c:pt idx="13">
                  <c:v>5.4063108216924833</c:v>
                </c:pt>
                <c:pt idx="14">
                  <c:v>5.2587023289238077</c:v>
                </c:pt>
                <c:pt idx="15">
                  <c:v>5.0638592154062865</c:v>
                </c:pt>
                <c:pt idx="16">
                  <c:v>5.2439097773588239</c:v>
                </c:pt>
                <c:pt idx="17">
                  <c:v>4.7545051706817105</c:v>
                </c:pt>
                <c:pt idx="18">
                  <c:v>4.2061193485221571</c:v>
                </c:pt>
                <c:pt idx="19">
                  <c:v>2.4746464709569223</c:v>
                </c:pt>
                <c:pt idx="20">
                  <c:v>2.4684496540555809</c:v>
                </c:pt>
                <c:pt idx="21">
                  <c:v>2.2995555126332765</c:v>
                </c:pt>
                <c:pt idx="22">
                  <c:v>2.2993213035202391</c:v>
                </c:pt>
                <c:pt idx="23">
                  <c:v>2.1657604141541613</c:v>
                </c:pt>
              </c:numCache>
            </c:numRef>
          </c:val>
        </c:ser>
        <c:ser>
          <c:idx val="6"/>
          <c:order val="6"/>
          <c:tx>
            <c:v>NF3</c:v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'1.Total'!$AA$4:$AX$4</c:f>
              <c:numCache>
                <c:formatCode>General</c:formatCode>
                <c:ptCount val="2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</c:numCache>
            </c:numRef>
          </c:cat>
          <c:val>
            <c:numRef>
              <c:f>'1.Total'!$AA$13:$AX$13</c:f>
              <c:numCache>
                <c:formatCode>#,##0.0_ </c:formatCode>
                <c:ptCount val="24"/>
                <c:pt idx="0">
                  <c:v>3.2888772785813876E-2</c:v>
                </c:pt>
                <c:pt idx="1">
                  <c:v>3.2888772785813876E-2</c:v>
                </c:pt>
                <c:pt idx="2">
                  <c:v>3.2888772785813876E-2</c:v>
                </c:pt>
                <c:pt idx="3">
                  <c:v>4.3851697047751832E-2</c:v>
                </c:pt>
                <c:pt idx="4">
                  <c:v>7.6740469833565708E-2</c:v>
                </c:pt>
                <c:pt idx="5">
                  <c:v>0.20281409884585214</c:v>
                </c:pt>
                <c:pt idx="6">
                  <c:v>0.19427413105106325</c:v>
                </c:pt>
                <c:pt idx="7">
                  <c:v>0.17277935042516238</c:v>
                </c:pt>
                <c:pt idx="8">
                  <c:v>0.17265466808746663</c:v>
                </c:pt>
                <c:pt idx="9">
                  <c:v>0.28258917107369835</c:v>
                </c:pt>
                <c:pt idx="10">
                  <c:v>0.18601261607893385</c:v>
                </c:pt>
                <c:pt idx="11">
                  <c:v>0.1950529104876621</c:v>
                </c:pt>
                <c:pt idx="12">
                  <c:v>0.27172283306236583</c:v>
                </c:pt>
                <c:pt idx="13">
                  <c:v>0.29913627155908129</c:v>
                </c:pt>
                <c:pt idx="14">
                  <c:v>0.36735833940564011</c:v>
                </c:pt>
                <c:pt idx="15">
                  <c:v>1.2498727115608002</c:v>
                </c:pt>
                <c:pt idx="16">
                  <c:v>1.0934337439505402</c:v>
                </c:pt>
                <c:pt idx="17">
                  <c:v>1.2101174562836103</c:v>
                </c:pt>
                <c:pt idx="18">
                  <c:v>1.1731596538669968</c:v>
                </c:pt>
                <c:pt idx="19">
                  <c:v>1.1666753975192692</c:v>
                </c:pt>
                <c:pt idx="20">
                  <c:v>1.3694614715489335</c:v>
                </c:pt>
                <c:pt idx="21">
                  <c:v>1.5612999689066398</c:v>
                </c:pt>
                <c:pt idx="22">
                  <c:v>1.255572249382888</c:v>
                </c:pt>
                <c:pt idx="23">
                  <c:v>1.3609573656739451</c:v>
                </c:pt>
              </c:numCache>
            </c:numRef>
          </c:val>
        </c:ser>
        <c:marker val="1"/>
        <c:axId val="106705280"/>
        <c:axId val="106706432"/>
      </c:lineChart>
      <c:catAx>
        <c:axId val="106705280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6706432"/>
        <c:crosses val="autoZero"/>
        <c:auto val="1"/>
        <c:lblAlgn val="ctr"/>
        <c:lblOffset val="100"/>
      </c:catAx>
      <c:valAx>
        <c:axId val="106706432"/>
        <c:scaling>
          <c:orientation val="minMax"/>
          <c:max val="100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" sourceLinked="0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06705280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9438990199385728"/>
          <c:y val="0.16154035153548224"/>
          <c:w val="0.20231464582744574"/>
          <c:h val="0.69611103655021866"/>
        </c:manualLayout>
      </c:layout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>
        <c:manualLayout>
          <c:layoutTarget val="inner"/>
          <c:xMode val="edge"/>
          <c:yMode val="edge"/>
          <c:x val="0.1609564509988394"/>
          <c:y val="0.28680772832911328"/>
          <c:w val="0.65530154960984965"/>
          <c:h val="0.65475828737266872"/>
        </c:manualLayout>
      </c:layout>
      <c:doughnutChart>
        <c:varyColors val="1"/>
        <c:ser>
          <c:idx val="0"/>
          <c:order val="0"/>
          <c:spPr>
            <a:ln>
              <a:solidFill>
                <a:schemeClr val="tx1"/>
              </a:solidFill>
            </a:ln>
          </c:spPr>
          <c:dLbls>
            <c:dLbl>
              <c:idx val="0"/>
              <c:layout>
                <c:manualLayout>
                  <c:x val="3.4520273613738904E-2"/>
                  <c:y val="-0.28431502137062548"/>
                </c:manualLayout>
              </c:layout>
              <c:numFmt formatCode="0%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showCatName val="1"/>
              <c:showPercent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5066802503274634"/>
                  <c:y val="-0.24856785751484231"/>
                </c:manualLayout>
              </c:layout>
              <c:numFmt formatCode="0%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showCatName val="1"/>
              <c:showPercent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20560360937272584"/>
                  <c:y val="-0.16423200498079668"/>
                </c:manualLayout>
              </c:layout>
              <c:numFmt formatCode="0%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showCatName val="1"/>
              <c:showPercent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8579933051957528"/>
                  <c:y val="-7.6990298562883308E-2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showCatName val="1"/>
              <c:showPercent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32163742690058478"/>
                  <c:y val="4.5379926651143834E-2"/>
                </c:manualLayout>
              </c:layout>
              <c:numFmt formatCode="0%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showCatName val="1"/>
              <c:showPercent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4.8969948059861814E-3"/>
                  <c:y val="1.4916449377314754E-2"/>
                </c:manualLayout>
              </c:layout>
              <c:numFmt formatCode="0%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showCatName val="1"/>
              <c:showPercent val="1"/>
              <c:extLst>
                <c:ext xmlns:c15="http://schemas.microsoft.com/office/drawing/2012/chart" uri="{CE6537A1-D6FC-4f65-9D91-7224C49458BB}">
                  <c15:layout>
                    <c:manualLayout>
                      <c:w val="0.14406466542642493"/>
                      <c:h val="0.12415838436370798"/>
                    </c:manualLayout>
                  </c15:layout>
                </c:ext>
              </c:extLst>
            </c:dLbl>
            <c:dLbl>
              <c:idx val="7"/>
              <c:layout>
                <c:manualLayout>
                  <c:x val="-0.15799272303885897"/>
                  <c:y val="-0.10675270653327885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showCatName val="1"/>
              <c:showPercent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0.21312391209430942"/>
                  <c:y val="-0.16329577029298611"/>
                </c:manualLayout>
              </c:layout>
              <c:numFmt formatCode="0%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showCatName val="1"/>
              <c:showPercent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0.17269391845317053"/>
                  <c:y val="-0.24704282864447141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showCatName val="1"/>
              <c:showPercent val="1"/>
              <c:extLs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showCatName val="1"/>
            <c:showPercent val="1"/>
            <c:extLst>
              <c:ext xmlns:c15="http://schemas.microsoft.com/office/drawing/2012/chart" uri="{CE6537A1-D6FC-4f65-9D91-7224C49458BB}"/>
            </c:extLst>
          </c:dLbls>
          <c:cat>
            <c:strRef>
              <c:f>'15.F-gas'!$Y$6:$Y$15</c:f>
              <c:strCache>
                <c:ptCount val="10"/>
                <c:pt idx="0">
                  <c:v>HCFC22製造時の副生HFC23</c:v>
                </c:pt>
                <c:pt idx="1">
                  <c:v>HFC製造時の漏出</c:v>
                </c:pt>
                <c:pt idx="2">
                  <c:v>マグネシウム等鋳造</c:v>
                </c:pt>
                <c:pt idx="3">
                  <c:v>半導体製造</c:v>
                </c:pt>
                <c:pt idx="4">
                  <c:v>液晶製造</c:v>
                </c:pt>
                <c:pt idx="5">
                  <c:v>冷蔵庫及びエアーコンディショナー</c:v>
                </c:pt>
                <c:pt idx="6">
                  <c:v>発泡剤・断熱材</c:v>
                </c:pt>
                <c:pt idx="7">
                  <c:v>消火剤</c:v>
                </c:pt>
                <c:pt idx="8">
                  <c:v>エアゾール・MDI</c:v>
                </c:pt>
                <c:pt idx="9">
                  <c:v>溶剤</c:v>
                </c:pt>
              </c:strCache>
            </c:strRef>
          </c:cat>
          <c:val>
            <c:numRef>
              <c:f>'15.F-gas'!$AP$6:$AP$15</c:f>
              <c:numCache>
                <c:formatCode>#,##0_ </c:formatCode>
                <c:ptCount val="10"/>
                <c:pt idx="0">
                  <c:v>586.08000000000004</c:v>
                </c:pt>
                <c:pt idx="1">
                  <c:v>449.37063436191647</c:v>
                </c:pt>
                <c:pt idx="2">
                  <c:v>0</c:v>
                </c:pt>
                <c:pt idx="3">
                  <c:v>223.97577971716925</c:v>
                </c:pt>
                <c:pt idx="4">
                  <c:v>2.9782187999999992</c:v>
                </c:pt>
                <c:pt idx="5">
                  <c:v>8818.2807166269322</c:v>
                </c:pt>
                <c:pt idx="6">
                  <c:v>937.48331743758206</c:v>
                </c:pt>
                <c:pt idx="7">
                  <c:v>7.3389434565333334</c:v>
                </c:pt>
                <c:pt idx="8">
                  <c:v>1695.1602550000002</c:v>
                </c:pt>
                <c:pt idx="9">
                  <c:v>3.574219023529412</c:v>
                </c:pt>
              </c:numCache>
            </c:numRef>
          </c:val>
        </c:ser>
        <c:firstSliceAng val="0"/>
        <c:holeSize val="60"/>
      </c:doughnutChart>
      <c:spPr>
        <a:noFill/>
        <a:ln w="25400">
          <a:noFill/>
        </a:ln>
      </c:spPr>
    </c:plotArea>
    <c:plotVisOnly val="1"/>
    <c:dispBlanksAs val="zero"/>
  </c:chart>
  <c:spPr>
    <a:ln>
      <a:noFill/>
    </a:ln>
  </c:sp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>
        <c:manualLayout>
          <c:layoutTarget val="inner"/>
          <c:xMode val="edge"/>
          <c:yMode val="edge"/>
          <c:x val="0.1609564509988394"/>
          <c:y val="0.28680772832911328"/>
          <c:w val="0.65530154960984965"/>
          <c:h val="0.65475828737266872"/>
        </c:manualLayout>
      </c:layout>
      <c:doughnutChart>
        <c:varyColors val="1"/>
        <c:ser>
          <c:idx val="0"/>
          <c:order val="0"/>
          <c:spPr>
            <a:ln>
              <a:solidFill>
                <a:schemeClr val="tx1"/>
              </a:solidFill>
            </a:ln>
          </c:spPr>
          <c:dLbls>
            <c:dLbl>
              <c:idx val="0"/>
              <c:layout>
                <c:manualLayout>
                  <c:x val="6.3386137752026353E-2"/>
                  <c:y val="-0.19085889992668698"/>
                </c:manualLayout>
              </c:layout>
              <c:showCatName val="1"/>
              <c:showPercent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9461393077302766"/>
                  <c:y val="-0.15167279189334751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showCatName val="1"/>
              <c:showPercent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21817495442925328"/>
                  <c:y val="3.8315486333575267E-2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/>
                    </a:pPr>
                    <a:r>
                      <a:rPr lang="ja-JP" altLang="en-US" baseline="0"/>
                      <a:t>半導体製造
</a:t>
                    </a:r>
                    <a:r>
                      <a:rPr lang="en-US" altLang="ja-JP" baseline="0"/>
                      <a:t>53%</a:t>
                    </a:r>
                  </a:p>
                </c:rich>
              </c:tx>
              <c:numFmt formatCode="0%" sourceLinked="0"/>
              <c:spPr>
                <a:noFill/>
                <a:ln>
                  <a:noFill/>
                </a:ln>
                <a:effectLst/>
              </c:spPr>
              <c:showCatName val="1"/>
              <c:showPercent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0.17680658453070974"/>
                  <c:y val="8.5794028803466468E-2"/>
                </c:manualLayout>
              </c:layout>
              <c:showCatName val="1"/>
              <c:showPercent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7.5415629416266297E-2"/>
                  <c:y val="-0.19242699119762596"/>
                </c:manualLayout>
              </c:layout>
              <c:numFmt formatCode="0%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showCatName val="1"/>
              <c:showPercent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7.8215561298901684E-2"/>
                  <c:y val="-0.15951656183790042"/>
                </c:manualLayout>
              </c:layout>
              <c:numFmt formatCode="0.000%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showCatName val="1"/>
              <c:showPercent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4.8969948059861814E-3"/>
                  <c:y val="1.4916449377314754E-2"/>
                </c:manualLayout>
              </c:layout>
              <c:numFmt formatCode="0%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showCatName val="1"/>
              <c:showPercent val="1"/>
              <c:extLst>
                <c:ext xmlns:c15="http://schemas.microsoft.com/office/drawing/2012/chart" uri="{CE6537A1-D6FC-4f65-9D91-7224C49458BB}">
                  <c15:layout>
                    <c:manualLayout>
                      <c:w val="0.14406466542642493"/>
                      <c:h val="0.12415838436370798"/>
                    </c:manualLayout>
                  </c15:layout>
                </c:ext>
              </c:extLst>
            </c:dLbl>
            <c:dLbl>
              <c:idx val="7"/>
              <c:layout>
                <c:manualLayout>
                  <c:x val="-0.2600727198982869"/>
                  <c:y val="-0.10082091482178318"/>
                </c:manualLayout>
              </c:layout>
              <c:numFmt formatCode="0%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showCatName val="1"/>
              <c:showPercent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0.29001515885311274"/>
                  <c:y val="-0.20481801077628659"/>
                </c:manualLayout>
              </c:layout>
              <c:numFmt formatCode="0%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showCatName val="1"/>
              <c:showPercent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0.17269391845317053"/>
                  <c:y val="-0.24704282864447141"/>
                </c:manualLayout>
              </c:layout>
              <c:showCatName val="1"/>
              <c:showPercent val="1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CatName val="1"/>
            <c:showPercent val="1"/>
            <c:extLst>
              <c:ext xmlns:c15="http://schemas.microsoft.com/office/drawing/2012/chart" uri="{CE6537A1-D6FC-4f65-9D91-7224C49458BB}"/>
            </c:extLst>
          </c:dLbls>
          <c:cat>
            <c:strRef>
              <c:f>'15.F-gas'!$Y$17:$Y$22</c:f>
              <c:strCache>
                <c:ptCount val="6"/>
                <c:pt idx="0">
                  <c:v>PFCs製造時の漏出</c:v>
                </c:pt>
                <c:pt idx="1">
                  <c:v>アルミニウム精錬</c:v>
                </c:pt>
                <c:pt idx="2">
                  <c:v>半導体製造</c:v>
                </c:pt>
                <c:pt idx="3">
                  <c:v>液晶製造</c:v>
                </c:pt>
                <c:pt idx="4">
                  <c:v>溶剤</c:v>
                </c:pt>
                <c:pt idx="5">
                  <c:v>その他</c:v>
                </c:pt>
              </c:strCache>
            </c:strRef>
          </c:cat>
          <c:val>
            <c:numRef>
              <c:f>'15.F-gas'!$AP$17:$AP$22</c:f>
              <c:numCache>
                <c:formatCode>#,##0_ </c:formatCode>
                <c:ptCount val="6"/>
                <c:pt idx="0">
                  <c:v>1040.597</c:v>
                </c:pt>
                <c:pt idx="1">
                  <c:v>21.757894067745006</c:v>
                </c:pt>
                <c:pt idx="2">
                  <c:v>4594.1136966449412</c:v>
                </c:pt>
                <c:pt idx="3">
                  <c:v>152.02520950049998</c:v>
                </c:pt>
                <c:pt idx="4">
                  <c:v>2814.5689959275555</c:v>
                </c:pt>
                <c:pt idx="5" formatCode="#,##0.00_ ">
                  <c:v>0.28886270200039665</c:v>
                </c:pt>
              </c:numCache>
            </c:numRef>
          </c:val>
        </c:ser>
        <c:firstSliceAng val="0"/>
        <c:holeSize val="60"/>
      </c:doughnutChart>
      <c:spPr>
        <a:noFill/>
        <a:ln w="25400">
          <a:noFill/>
        </a:ln>
      </c:spPr>
    </c:plotArea>
    <c:plotVisOnly val="1"/>
    <c:dispBlanksAs val="zero"/>
  </c:chart>
  <c:spPr>
    <a:ln>
      <a:noFill/>
    </a:ln>
  </c:sp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>
        <c:manualLayout>
          <c:layoutTarget val="inner"/>
          <c:xMode val="edge"/>
          <c:yMode val="edge"/>
          <c:x val="0.1609564509988394"/>
          <c:y val="0.28680772832911328"/>
          <c:w val="0.65530154960984965"/>
          <c:h val="0.65475828737266872"/>
        </c:manualLayout>
      </c:layout>
      <c:doughnutChart>
        <c:varyColors val="1"/>
        <c:ser>
          <c:idx val="0"/>
          <c:order val="0"/>
          <c:spPr>
            <a:ln>
              <a:solidFill>
                <a:schemeClr val="tx1"/>
              </a:solidFill>
            </a:ln>
          </c:spPr>
          <c:dLbls>
            <c:dLbl>
              <c:idx val="0"/>
              <c:layout>
                <c:manualLayout>
                  <c:x val="4.5651275329235852E-2"/>
                  <c:y val="-0.16407138924895887"/>
                </c:manualLayout>
              </c:layout>
              <c:showCatName val="1"/>
              <c:showPercent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4732082178160663"/>
                  <c:y val="-0.1338144144824005"/>
                </c:manualLayout>
              </c:layout>
              <c:numFmt formatCode="0%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showCatName val="1"/>
              <c:showPercent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6792610742966091"/>
                  <c:y val="-8.7463618345517316E-2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/>
                    </a:pPr>
                    <a:r>
                      <a:rPr lang="ja-JP" altLang="en-US" baseline="0"/>
                      <a:t>半導体製造
</a:t>
                    </a:r>
                    <a:r>
                      <a:rPr lang="en-US" altLang="ja-JP" baseline="0"/>
                      <a:t>8%</a:t>
                    </a:r>
                  </a:p>
                </c:rich>
              </c:tx>
              <c:numFmt formatCode="0%" sourceLinked="0"/>
              <c:spPr>
                <a:noFill/>
                <a:ln>
                  <a:noFill/>
                </a:ln>
                <a:effectLst/>
              </c:spPr>
              <c:showCatName val="1"/>
              <c:showPercent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18380278805459921"/>
                  <c:y val="-4.2190649595480773E-2"/>
                </c:manualLayout>
              </c:layout>
              <c:showCatName val="1"/>
              <c:showPercent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26745885599271646"/>
                  <c:y val="-1.9381675340767155E-3"/>
                </c:manualLayout>
              </c:layout>
              <c:numFmt formatCode="0%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showCatName val="1"/>
              <c:showPercent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6.6392249156080108E-2"/>
                  <c:y val="-0.24285543871605678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/>
                    </a:pPr>
                    <a:r>
                      <a:rPr lang="ja-JP" altLang="en-US" baseline="0"/>
                      <a:t>粒子加速器等</a:t>
                    </a:r>
                    <a:endParaRPr lang="en-US" altLang="ja-JP" baseline="0"/>
                  </a:p>
                  <a:p>
                    <a:pPr>
                      <a:defRPr/>
                    </a:pPr>
                    <a:r>
                      <a:rPr lang="en-US" altLang="ja-JP" baseline="0"/>
                      <a:t>42%</a:t>
                    </a:r>
                  </a:p>
                </c:rich>
              </c:tx>
              <c:numFmt formatCode="0%" sourceLinked="0"/>
              <c:spPr>
                <a:noFill/>
                <a:ln>
                  <a:noFill/>
                </a:ln>
                <a:effectLst/>
              </c:spPr>
              <c:showCatName val="1"/>
              <c:showPercent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4.8969948059861814E-3"/>
                  <c:y val="1.4916449377314754E-2"/>
                </c:manualLayout>
              </c:layout>
              <c:numFmt formatCode="0%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showCatName val="1"/>
              <c:showPercent val="1"/>
              <c:extLst>
                <c:ext xmlns:c15="http://schemas.microsoft.com/office/drawing/2012/chart" uri="{CE6537A1-D6FC-4f65-9D91-7224C49458BB}">
                  <c15:layout>
                    <c:manualLayout>
                      <c:w val="0.14406466542642493"/>
                      <c:h val="0.12415838436370798"/>
                    </c:manualLayout>
                  </c15:layout>
                </c:ext>
              </c:extLst>
            </c:dLbl>
            <c:dLbl>
              <c:idx val="7"/>
              <c:layout>
                <c:manualLayout>
                  <c:x val="-0.2600727198982869"/>
                  <c:y val="-0.10082091482178318"/>
                </c:manualLayout>
              </c:layout>
              <c:numFmt formatCode="0%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showCatName val="1"/>
              <c:showPercent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0.29001515885311274"/>
                  <c:y val="-0.20481801077628659"/>
                </c:manualLayout>
              </c:layout>
              <c:numFmt formatCode="0%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showCatName val="1"/>
              <c:showPercent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0.17269391845317053"/>
                  <c:y val="-0.24704282864447141"/>
                </c:manualLayout>
              </c:layout>
              <c:showCatName val="1"/>
              <c:showPercent val="1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CatName val="1"/>
            <c:showPercent val="1"/>
            <c:extLst>
              <c:ext xmlns:c15="http://schemas.microsoft.com/office/drawing/2012/chart" uri="{CE6537A1-D6FC-4f65-9D91-7224C49458BB}"/>
            </c:extLst>
          </c:dLbls>
          <c:cat>
            <c:strRef>
              <c:f>'15.F-gas'!$Y$24:$Y$29</c:f>
              <c:strCache>
                <c:ptCount val="6"/>
                <c:pt idx="0">
                  <c:v>SF6 製造時の漏出</c:v>
                </c:pt>
                <c:pt idx="1">
                  <c:v>マグネシウム等鋳造</c:v>
                </c:pt>
                <c:pt idx="2">
                  <c:v>半導体製造</c:v>
                </c:pt>
                <c:pt idx="3">
                  <c:v>液晶製造</c:v>
                </c:pt>
                <c:pt idx="4">
                  <c:v>電気絶縁ガス使用機器</c:v>
                </c:pt>
                <c:pt idx="5">
                  <c:v>粒子加速器等</c:v>
                </c:pt>
              </c:strCache>
            </c:strRef>
          </c:cat>
          <c:val>
            <c:numRef>
              <c:f>'15.F-gas'!$AX$24:$AX$29</c:f>
              <c:numCache>
                <c:formatCode>#,##0_ </c:formatCode>
                <c:ptCount val="6"/>
                <c:pt idx="0">
                  <c:v>92.796000000000006</c:v>
                </c:pt>
                <c:pt idx="1">
                  <c:v>159.6</c:v>
                </c:pt>
                <c:pt idx="2">
                  <c:v>181.46430338562618</c:v>
                </c:pt>
                <c:pt idx="3">
                  <c:v>169.84416311999996</c:v>
                </c:pt>
                <c:pt idx="4">
                  <c:v>642.74535564853568</c:v>
                </c:pt>
                <c:pt idx="5">
                  <c:v>919.31059199999993</c:v>
                </c:pt>
              </c:numCache>
            </c:numRef>
          </c:val>
        </c:ser>
        <c:firstSliceAng val="0"/>
        <c:holeSize val="60"/>
      </c:doughnutChart>
      <c:spPr>
        <a:noFill/>
        <a:ln w="25400">
          <a:noFill/>
        </a:ln>
      </c:spPr>
    </c:plotArea>
    <c:plotVisOnly val="1"/>
    <c:dispBlanksAs val="zero"/>
  </c:chart>
  <c:spPr>
    <a:ln>
      <a:noFill/>
    </a:ln>
  </c:sp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>
        <c:manualLayout>
          <c:layoutTarget val="inner"/>
          <c:xMode val="edge"/>
          <c:yMode val="edge"/>
          <c:x val="0.1609564509988394"/>
          <c:y val="0.28680772832911328"/>
          <c:w val="0.65530154960984965"/>
          <c:h val="0.65475828737266872"/>
        </c:manualLayout>
      </c:layout>
      <c:doughnutChart>
        <c:varyColors val="1"/>
        <c:ser>
          <c:idx val="0"/>
          <c:order val="0"/>
          <c:spPr>
            <a:ln>
              <a:solidFill>
                <a:schemeClr val="tx1"/>
              </a:solidFill>
            </a:ln>
          </c:spPr>
          <c:dLbls>
            <c:dLbl>
              <c:idx val="0"/>
              <c:layout>
                <c:manualLayout>
                  <c:x val="8.4076864211276983E-2"/>
                  <c:y val="-0.16704777711870189"/>
                </c:manualLayout>
              </c:layout>
              <c:showCatName val="1"/>
              <c:showPercent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6801152348732126"/>
                  <c:y val="-0.16357829317982991"/>
                </c:manualLayout>
              </c:layout>
              <c:numFmt formatCode="0%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showCatName val="1"/>
              <c:showPercent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7088192195904847"/>
                  <c:y val="8.2190490229831048E-2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/>
                    </a:pPr>
                    <a:r>
                      <a:rPr lang="ja-JP" altLang="en-US" baseline="0"/>
                      <a:t>半導体製造
</a:t>
                    </a:r>
                    <a:r>
                      <a:rPr lang="en-US" altLang="ja-JP" baseline="0"/>
                      <a:t>11%</a:t>
                    </a:r>
                  </a:p>
                </c:rich>
              </c:tx>
              <c:numFmt formatCode="0%" sourceLinked="0"/>
              <c:spPr>
                <a:noFill/>
                <a:ln>
                  <a:noFill/>
                </a:ln>
                <a:effectLst/>
              </c:spPr>
              <c:showCatName val="1"/>
              <c:showPercent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0.18862984264826091"/>
                  <c:y val="0.10365235602192392"/>
                </c:manualLayout>
              </c:layout>
              <c:showCatName val="1"/>
              <c:showPercent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131576105474634"/>
                  <c:y val="0.14390483808332827"/>
                </c:manualLayout>
              </c:layout>
              <c:numFmt formatCode="0%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showCatName val="1"/>
              <c:showPercent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6.3436434626692351E-2"/>
                  <c:y val="-0.17142212984222582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/>
                    </a:pPr>
                    <a:r>
                      <a:rPr lang="ja-JP" altLang="en-US" baseline="0"/>
                      <a:t>粒子加速器等</a:t>
                    </a:r>
                  </a:p>
                  <a:p>
                    <a:pPr>
                      <a:defRPr/>
                    </a:pPr>
                    <a:r>
                      <a:rPr lang="en-US" altLang="ja-JP" baseline="0"/>
                      <a:t>17%</a:t>
                    </a:r>
                  </a:p>
                </c:rich>
              </c:tx>
              <c:numFmt formatCode="0%" sourceLinked="0"/>
              <c:spPr>
                <a:noFill/>
                <a:ln>
                  <a:noFill/>
                </a:ln>
                <a:effectLst/>
              </c:spPr>
              <c:showCatName val="1"/>
              <c:showPercent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4.8969948059861814E-3"/>
                  <c:y val="1.4916449377314754E-2"/>
                </c:manualLayout>
              </c:layout>
              <c:numFmt formatCode="0%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showCatName val="1"/>
              <c:showPercent val="1"/>
              <c:extLst>
                <c:ext xmlns:c15="http://schemas.microsoft.com/office/drawing/2012/chart" uri="{CE6537A1-D6FC-4f65-9D91-7224C49458BB}">
                  <c15:layout>
                    <c:manualLayout>
                      <c:w val="0.14406466542642493"/>
                      <c:h val="0.12415838436370798"/>
                    </c:manualLayout>
                  </c15:layout>
                </c:ext>
              </c:extLst>
            </c:dLbl>
            <c:dLbl>
              <c:idx val="7"/>
              <c:layout>
                <c:manualLayout>
                  <c:x val="-0.2600727198982869"/>
                  <c:y val="-0.10082091482178318"/>
                </c:manualLayout>
              </c:layout>
              <c:numFmt formatCode="0%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showCatName val="1"/>
              <c:showPercent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0.29001515885311274"/>
                  <c:y val="-0.20481801077628659"/>
                </c:manualLayout>
              </c:layout>
              <c:numFmt formatCode="0%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showCatName val="1"/>
              <c:showPercent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0.17269391845317053"/>
                  <c:y val="-0.24704282864447141"/>
                </c:manualLayout>
              </c:layout>
              <c:showCatName val="1"/>
              <c:showPercent val="1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CatName val="1"/>
            <c:showPercent val="1"/>
            <c:extLst>
              <c:ext xmlns:c15="http://schemas.microsoft.com/office/drawing/2012/chart" uri="{CE6537A1-D6FC-4f65-9D91-7224C49458BB}"/>
            </c:extLst>
          </c:dLbls>
          <c:cat>
            <c:strRef>
              <c:f>'15.F-gas'!$Y$24:$Y$29</c:f>
              <c:strCache>
                <c:ptCount val="6"/>
                <c:pt idx="0">
                  <c:v>SF6 製造時の漏出</c:v>
                </c:pt>
                <c:pt idx="1">
                  <c:v>マグネシウム等鋳造</c:v>
                </c:pt>
                <c:pt idx="2">
                  <c:v>半導体製造</c:v>
                </c:pt>
                <c:pt idx="3">
                  <c:v>液晶製造</c:v>
                </c:pt>
                <c:pt idx="4">
                  <c:v>電気絶縁ガス使用機器</c:v>
                </c:pt>
                <c:pt idx="5">
                  <c:v>粒子加速器等</c:v>
                </c:pt>
              </c:strCache>
            </c:strRef>
          </c:cat>
          <c:val>
            <c:numRef>
              <c:f>'15.F-gas'!$AP$24:$AP$29</c:f>
              <c:numCache>
                <c:formatCode>#,##0_ </c:formatCode>
                <c:ptCount val="6"/>
                <c:pt idx="0">
                  <c:v>930.2399999999999</c:v>
                </c:pt>
                <c:pt idx="1">
                  <c:v>1104.0456401673639</c:v>
                </c:pt>
                <c:pt idx="2">
                  <c:v>540.20721733431947</c:v>
                </c:pt>
                <c:pt idx="3">
                  <c:v>711.7616448</c:v>
                </c:pt>
                <c:pt idx="4">
                  <c:v>899.41802510460252</c:v>
                </c:pt>
                <c:pt idx="5">
                  <c:v>878.18668799999989</c:v>
                </c:pt>
              </c:numCache>
            </c:numRef>
          </c:val>
        </c:ser>
        <c:firstSliceAng val="0"/>
        <c:holeSize val="60"/>
      </c:doughnutChart>
      <c:spPr>
        <a:noFill/>
        <a:ln w="25400">
          <a:noFill/>
        </a:ln>
      </c:spPr>
    </c:plotArea>
    <c:plotVisOnly val="1"/>
    <c:dispBlanksAs val="zero"/>
  </c:chart>
  <c:spPr>
    <a:ln>
      <a:noFill/>
    </a:ln>
  </c:sp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>
        <c:manualLayout>
          <c:layoutTarget val="inner"/>
          <c:xMode val="edge"/>
          <c:yMode val="edge"/>
          <c:x val="0.1609564509988394"/>
          <c:y val="0.28680772832911328"/>
          <c:w val="0.65530154960984965"/>
          <c:h val="0.65475828737266872"/>
        </c:manualLayout>
      </c:layout>
      <c:doughnutChart>
        <c:varyColors val="1"/>
        <c:ser>
          <c:idx val="0"/>
          <c:order val="0"/>
          <c:spPr>
            <a:ln>
              <a:solidFill>
                <a:schemeClr val="tx1"/>
              </a:solidFill>
            </a:ln>
          </c:spPr>
          <c:dLbls>
            <c:dLbl>
              <c:idx val="0"/>
              <c:layout>
                <c:manualLayout>
                  <c:x val="0.21900677184090933"/>
                  <c:y val="3.7717250118284605E-2"/>
                </c:manualLayout>
              </c:layout>
              <c:showCatName val="1"/>
              <c:showPercent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9.9694271026314701E-2"/>
                  <c:y val="-0.14263321785893943"/>
                </c:manualLayout>
              </c:layout>
              <c:showCatName val="1"/>
              <c:showPercent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4.4782452050637134E-2"/>
                  <c:y val="-0.14789962555283168"/>
                </c:manualLayout>
              </c:layout>
              <c:numFmt formatCode="0%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showCatName val="1"/>
              <c:showPercent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15254695586708752"/>
                  <c:y val="-1.3307835940411245E-3"/>
                </c:manualLayout>
              </c:layout>
              <c:showCatName val="1"/>
              <c:showPercent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21864099076115603"/>
                  <c:y val="2.5221540235502906E-2"/>
                </c:manualLayout>
              </c:layout>
              <c:numFmt formatCode="0%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showCatName val="1"/>
              <c:showPercent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6.9395275660549122E-2"/>
                  <c:y val="-0.22881980445144637"/>
                </c:manualLayout>
              </c:layout>
              <c:numFmt formatCode="0%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showCatName val="1"/>
              <c:showPercent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4.8969948059861814E-3"/>
                  <c:y val="1.4916449377314754E-2"/>
                </c:manualLayout>
              </c:layout>
              <c:numFmt formatCode="0%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showCatName val="1"/>
              <c:showPercent val="1"/>
              <c:extLst>
                <c:ext xmlns:c15="http://schemas.microsoft.com/office/drawing/2012/chart" uri="{CE6537A1-D6FC-4f65-9D91-7224C49458BB}">
                  <c15:layout>
                    <c:manualLayout>
                      <c:w val="0.14406466542642493"/>
                      <c:h val="0.12415838436370798"/>
                    </c:manualLayout>
                  </c15:layout>
                </c:ext>
              </c:extLst>
            </c:dLbl>
            <c:dLbl>
              <c:idx val="7"/>
              <c:layout>
                <c:manualLayout>
                  <c:x val="-0.2600727198982869"/>
                  <c:y val="-0.10082091482178318"/>
                </c:manualLayout>
              </c:layout>
              <c:numFmt formatCode="0%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showCatName val="1"/>
              <c:showPercent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0.29001515885311274"/>
                  <c:y val="-0.20481801077628659"/>
                </c:manualLayout>
              </c:layout>
              <c:numFmt formatCode="0%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ja-JP"/>
                </a:p>
              </c:txPr>
              <c:showCatName val="1"/>
              <c:showPercent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0.17269391845317053"/>
                  <c:y val="-0.24704282864447141"/>
                </c:manualLayout>
              </c:layout>
              <c:showCatName val="1"/>
              <c:showPercent val="1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CatName val="1"/>
            <c:showPercent val="1"/>
            <c:extLst>
              <c:ext xmlns:c15="http://schemas.microsoft.com/office/drawing/2012/chart" uri="{CE6537A1-D6FC-4f65-9D91-7224C49458BB}"/>
            </c:extLst>
          </c:dLbls>
          <c:cat>
            <c:strRef>
              <c:f>'15.F-gas'!$Y$31:$Y$33</c:f>
              <c:strCache>
                <c:ptCount val="3"/>
                <c:pt idx="0">
                  <c:v>NF3 製造時の漏出</c:v>
                </c:pt>
                <c:pt idx="1">
                  <c:v>半導体製造</c:v>
                </c:pt>
                <c:pt idx="2">
                  <c:v>液晶製造</c:v>
                </c:pt>
              </c:strCache>
            </c:strRef>
          </c:cat>
          <c:val>
            <c:numRef>
              <c:f>'15.F-gas'!$AP$31:$AP$33</c:f>
              <c:numCache>
                <c:formatCode>#,##0_ </c:formatCode>
                <c:ptCount val="3"/>
                <c:pt idx="0">
                  <c:v>1018.24</c:v>
                </c:pt>
                <c:pt idx="1">
                  <c:v>161.03926756079997</c:v>
                </c:pt>
                <c:pt idx="2">
                  <c:v>70.593444000000119</c:v>
                </c:pt>
              </c:numCache>
            </c:numRef>
          </c:val>
        </c:ser>
        <c:firstSliceAng val="0"/>
        <c:holeSize val="60"/>
      </c:doughnutChart>
      <c:spPr>
        <a:noFill/>
        <a:ln w="25400">
          <a:noFill/>
        </a:ln>
      </c:spPr>
    </c:plotArea>
    <c:plotVisOnly val="1"/>
    <c:dispBlanksAs val="zero"/>
  </c:chart>
  <c:spPr>
    <a:ln>
      <a:noFill/>
    </a:ln>
  </c:sp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tx>
        <c:rich>
          <a:bodyPr/>
          <a:lstStyle/>
          <a:p>
            <a:pPr>
              <a:defRPr/>
            </a:pPr>
            <a:r>
              <a:rPr lang="en-US" altLang="ja-JP" sz="1600"/>
              <a:t>2013</a:t>
            </a:r>
            <a:r>
              <a:rPr lang="ja-JP" altLang="en-US" sz="1600"/>
              <a:t>年度の</a:t>
            </a:r>
            <a:r>
              <a:rPr lang="ja-JP" altLang="ja-JP" sz="1600"/>
              <a:t>家庭からの</a:t>
            </a:r>
            <a:r>
              <a:rPr lang="en-US" altLang="ja-JP" sz="1600"/>
              <a:t>CO</a:t>
            </a:r>
            <a:r>
              <a:rPr lang="en-US" altLang="ja-JP" sz="1600" baseline="-25000"/>
              <a:t>2</a:t>
            </a:r>
            <a:r>
              <a:rPr lang="ja-JP" altLang="ja-JP" sz="1600"/>
              <a:t>排出量（燃料種別）</a:t>
            </a:r>
          </a:p>
        </c:rich>
      </c:tx>
    </c:title>
    <c:plotArea>
      <c:layout>
        <c:manualLayout>
          <c:layoutTarget val="inner"/>
          <c:xMode val="edge"/>
          <c:yMode val="edge"/>
          <c:x val="0.20605128062695871"/>
          <c:y val="0.15088280631587719"/>
          <c:w val="0.62216630328616318"/>
          <c:h val="0.62216630328616318"/>
        </c:manualLayout>
      </c:layout>
      <c:doughnutChart>
        <c:varyColors val="1"/>
        <c:ser>
          <c:idx val="0"/>
          <c:order val="0"/>
          <c:spPr>
            <a:ln>
              <a:solidFill>
                <a:schemeClr val="tx1"/>
              </a:solidFill>
            </a:ln>
          </c:spPr>
          <c:dLbls>
            <c:dLbl>
              <c:idx val="0"/>
              <c:layout>
                <c:manualLayout>
                  <c:x val="5.7981033767746902E-2"/>
                  <c:y val="-5.9620837403010982E-2"/>
                </c:manualLayout>
              </c:layout>
              <c:showVal val="1"/>
              <c:showCatNam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0.12540603428196245"/>
                  <c:y val="-6.9485279567471081E-2"/>
                </c:manualLayout>
              </c:layout>
              <c:showVal val="1"/>
              <c:showCatNam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2.2380067504729768E-2"/>
                  <c:y val="-9.0772495121193789E-3"/>
                </c:manualLayout>
              </c:layout>
              <c:showVal val="1"/>
              <c:showCatNam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4.4429179644660699E-2"/>
                  <c:y val="-8.6611052664228028E-2"/>
                </c:manualLayout>
              </c:layout>
              <c:showVal val="1"/>
              <c:showCatNam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/>
                </a:pPr>
                <a:endParaRPr lang="ja-JP"/>
              </a:p>
            </c:txPr>
            <c:showVal val="1"/>
            <c:showCatName val="1"/>
            <c:extLst>
              <c:ext xmlns:c15="http://schemas.microsoft.com/office/drawing/2012/chart" uri="{CE6537A1-D6FC-4f65-9D91-7224C49458BB}"/>
            </c:extLst>
          </c:dLbls>
          <c:cat>
            <c:strRef>
              <c:f>'16.家庭におけるCO2排出量（世帯あたり）'!$Z$25:$Z$34</c:f>
              <c:strCache>
                <c:ptCount val="10"/>
                <c:pt idx="0">
                  <c:v>石炭等</c:v>
                </c:pt>
                <c:pt idx="1">
                  <c:v>灯油</c:v>
                </c:pt>
                <c:pt idx="2">
                  <c:v>LPG</c:v>
                </c:pt>
                <c:pt idx="3">
                  <c:v>都市ガス</c:v>
                </c:pt>
                <c:pt idx="4">
                  <c:v>電力</c:v>
                </c:pt>
                <c:pt idx="5">
                  <c:v>熱</c:v>
                </c:pt>
                <c:pt idx="6">
                  <c:v>ガソリン</c:v>
                </c:pt>
                <c:pt idx="7">
                  <c:v>軽油</c:v>
                </c:pt>
                <c:pt idx="8">
                  <c:v>一般廃棄物</c:v>
                </c:pt>
                <c:pt idx="9">
                  <c:v>水道</c:v>
                </c:pt>
              </c:strCache>
            </c:strRef>
          </c:cat>
          <c:val>
            <c:numRef>
              <c:f>'16.家庭におけるCO2排出量（世帯あたり）'!$AX$25:$AX$34</c:f>
              <c:numCache>
                <c:formatCode>0.0%</c:formatCode>
                <c:ptCount val="10"/>
                <c:pt idx="0">
                  <c:v>0</c:v>
                </c:pt>
                <c:pt idx="1">
                  <c:v>7.8779557164353572E-2</c:v>
                </c:pt>
                <c:pt idx="2">
                  <c:v>4.5379385136090869E-2</c:v>
                </c:pt>
                <c:pt idx="3">
                  <c:v>7.2639350259011054E-2</c:v>
                </c:pt>
                <c:pt idx="4">
                  <c:v>0.48981040876825621</c:v>
                </c:pt>
                <c:pt idx="5">
                  <c:v>2.2907960905154179E-4</c:v>
                </c:pt>
                <c:pt idx="6">
                  <c:v>0.22907330129163911</c:v>
                </c:pt>
                <c:pt idx="7">
                  <c:v>7.9586258858385349E-3</c:v>
                </c:pt>
                <c:pt idx="8">
                  <c:v>5.6436929376079928E-2</c:v>
                </c:pt>
                <c:pt idx="9">
                  <c:v>1.9693362509679305E-2</c:v>
                </c:pt>
              </c:numCache>
            </c:numRef>
          </c:val>
        </c:ser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</c:chart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tx>
        <c:rich>
          <a:bodyPr/>
          <a:lstStyle/>
          <a:p>
            <a:pPr>
              <a:defRPr/>
            </a:pPr>
            <a:r>
              <a:rPr lang="en-US" altLang="ja-JP" sz="1600"/>
              <a:t>2013</a:t>
            </a:r>
            <a:r>
              <a:rPr lang="ja-JP" altLang="en-US" sz="1600"/>
              <a:t>年度の</a:t>
            </a:r>
            <a:r>
              <a:rPr lang="ja-JP" altLang="ja-JP" sz="1600"/>
              <a:t>家庭からの</a:t>
            </a:r>
            <a:r>
              <a:rPr lang="en-US" altLang="ja-JP" sz="1600"/>
              <a:t>CO</a:t>
            </a:r>
            <a:r>
              <a:rPr lang="en-US" altLang="ja-JP" sz="1600" baseline="-25000"/>
              <a:t>2</a:t>
            </a:r>
            <a:r>
              <a:rPr lang="ja-JP" altLang="ja-JP" sz="1600"/>
              <a:t>排出量（用途別）</a:t>
            </a:r>
          </a:p>
        </c:rich>
      </c:tx>
    </c:title>
    <c:plotArea>
      <c:layout>
        <c:manualLayout>
          <c:layoutTarget val="inner"/>
          <c:xMode val="edge"/>
          <c:yMode val="edge"/>
          <c:x val="0.19864944444444457"/>
          <c:y val="0.13586061001634056"/>
          <c:w val="0.62832886629912088"/>
          <c:h val="0.62832886629912088"/>
        </c:manualLayout>
      </c:layout>
      <c:doughnutChart>
        <c:varyColors val="1"/>
        <c:ser>
          <c:idx val="0"/>
          <c:order val="0"/>
          <c:spPr>
            <a:ln>
              <a:solidFill>
                <a:sysClr val="windowText" lastClr="000000"/>
              </a:solidFill>
            </a:ln>
          </c:spPr>
          <c:dLbls>
            <c:dLbl>
              <c:idx val="6"/>
              <c:layout>
                <c:manualLayout>
                  <c:x val="-5.58667203636583E-2"/>
                  <c:y val="-2.626060631309975E-2"/>
                </c:manualLayout>
              </c:layout>
              <c:showVal val="1"/>
              <c:showCatNam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2.6347894937843192E-2"/>
                  <c:y val="-8.9871778322791626E-2"/>
                </c:manualLayout>
              </c:layout>
              <c:showVal val="1"/>
              <c:showCatNam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/>
                </a:pPr>
                <a:endParaRPr lang="ja-JP"/>
              </a:p>
            </c:txPr>
            <c:showVal val="1"/>
            <c:showCatName val="1"/>
            <c:extLst>
              <c:ext xmlns:c15="http://schemas.microsoft.com/office/drawing/2012/chart" uri="{CE6537A1-D6FC-4f65-9D91-7224C49458BB}"/>
            </c:extLst>
          </c:dLbls>
          <c:cat>
            <c:strRef>
              <c:f>'16.家庭におけるCO2排出量（世帯あたり）'!$Z$51:$Z$58</c:f>
              <c:strCache>
                <c:ptCount val="8"/>
                <c:pt idx="0">
                  <c:v>暖房</c:v>
                </c:pt>
                <c:pt idx="1">
                  <c:v>冷房</c:v>
                </c:pt>
                <c:pt idx="2">
                  <c:v>給湯</c:v>
                </c:pt>
                <c:pt idx="3">
                  <c:v>厨房</c:v>
                </c:pt>
                <c:pt idx="4">
                  <c:v>動力他</c:v>
                </c:pt>
                <c:pt idx="5">
                  <c:v>自家用乗用車</c:v>
                </c:pt>
                <c:pt idx="6">
                  <c:v>一般廃棄物</c:v>
                </c:pt>
                <c:pt idx="7">
                  <c:v>水道</c:v>
                </c:pt>
              </c:strCache>
            </c:strRef>
          </c:cat>
          <c:val>
            <c:numRef>
              <c:f>'16.家庭におけるCO2排出量（世帯あたり）'!$AX$51:$AX$58</c:f>
              <c:numCache>
                <c:formatCode>0.0%</c:formatCode>
                <c:ptCount val="8"/>
                <c:pt idx="0">
                  <c:v>0.12407853559488852</c:v>
                </c:pt>
                <c:pt idx="1">
                  <c:v>2.4634127459477021E-2</c:v>
                </c:pt>
                <c:pt idx="2">
                  <c:v>0.12846162286984358</c:v>
                </c:pt>
                <c:pt idx="3">
                  <c:v>4.722146723432933E-2</c:v>
                </c:pt>
                <c:pt idx="4">
                  <c:v>0.36244202777822471</c:v>
                </c:pt>
                <c:pt idx="5">
                  <c:v>0.23703192717747759</c:v>
                </c:pt>
                <c:pt idx="6">
                  <c:v>5.6436929376079928E-2</c:v>
                </c:pt>
                <c:pt idx="7">
                  <c:v>1.9693362509679305E-2</c:v>
                </c:pt>
              </c:numCache>
            </c:numRef>
          </c:val>
        </c:ser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</c:chart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tx>
        <c:rich>
          <a:bodyPr/>
          <a:lstStyle/>
          <a:p>
            <a:pPr>
              <a:defRPr/>
            </a:pPr>
            <a:r>
              <a:rPr lang="ja-JP" altLang="ja-JP" sz="1600" b="1" i="0" u="none" strike="noStrike" baseline="0"/>
              <a:t>家庭からの</a:t>
            </a:r>
            <a:r>
              <a:rPr lang="en-US" altLang="ja-JP" sz="1600" b="1" i="0" u="none" strike="noStrike" baseline="0"/>
              <a:t>CO</a:t>
            </a:r>
            <a:r>
              <a:rPr lang="en-US" altLang="ja-JP" sz="1600" b="1" i="0" u="none" strike="noStrike" baseline="-25000"/>
              <a:t>2</a:t>
            </a:r>
            <a:r>
              <a:rPr lang="en-US" altLang="ja-JP" sz="1600" b="1" i="0" u="none" strike="noStrike" baseline="0"/>
              <a:t> </a:t>
            </a:r>
            <a:r>
              <a:rPr lang="ja-JP" altLang="ja-JP" sz="1600" b="1" i="0" u="none" strike="noStrike" baseline="0"/>
              <a:t>排出量（燃料種別）</a:t>
            </a:r>
            <a:endParaRPr lang="ja-JP" altLang="en-US" sz="1600"/>
          </a:p>
        </c:rich>
      </c:tx>
    </c:title>
    <c:plotArea>
      <c:layout>
        <c:manualLayout>
          <c:layoutTarget val="inner"/>
          <c:xMode val="edge"/>
          <c:yMode val="edge"/>
          <c:x val="0.13289041666666671"/>
          <c:y val="0.16343518518518538"/>
          <c:w val="0.72561222222222221"/>
          <c:h val="0.66383111111111182"/>
        </c:manualLayout>
      </c:layout>
      <c:barChart>
        <c:barDir val="col"/>
        <c:grouping val="stacked"/>
        <c:ser>
          <c:idx val="0"/>
          <c:order val="0"/>
          <c:tx>
            <c:strRef>
              <c:f>'16.家庭におけるCO2排出量（世帯あたり）'!$Z$11</c:f>
              <c:strCache>
                <c:ptCount val="1"/>
                <c:pt idx="0">
                  <c:v>石炭等</c:v>
                </c:pt>
              </c:strCache>
            </c:strRef>
          </c:tx>
          <c:spPr>
            <a:ln>
              <a:solidFill>
                <a:sysClr val="windowText" lastClr="000000"/>
              </a:solidFill>
            </a:ln>
          </c:spPr>
          <c:cat>
            <c:numRef>
              <c:f>'16.家庭におけるCO2排出量（世帯あたり）'!$AA$9:$AX$9</c:f>
              <c:numCache>
                <c:formatCode>General</c:formatCode>
                <c:ptCount val="2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</c:numCache>
            </c:numRef>
          </c:cat>
          <c:val>
            <c:numRef>
              <c:f>'16.家庭におけるCO2排出量（世帯あたり）'!$AA$11:$AX$11</c:f>
              <c:numCache>
                <c:formatCode>#,##0;[Red]\-#,##0</c:formatCode>
                <c:ptCount val="24"/>
                <c:pt idx="0">
                  <c:v>7.5370830754100098</c:v>
                </c:pt>
                <c:pt idx="1">
                  <c:v>6.5892939991309163</c:v>
                </c:pt>
                <c:pt idx="2">
                  <c:v>8.6897522675516079</c:v>
                </c:pt>
                <c:pt idx="3">
                  <c:v>7.1365956181998875</c:v>
                </c:pt>
                <c:pt idx="4">
                  <c:v>5.1540336397927788</c:v>
                </c:pt>
                <c:pt idx="5">
                  <c:v>3.9856886870462311</c:v>
                </c:pt>
                <c:pt idx="6">
                  <c:v>5.6752195424630756</c:v>
                </c:pt>
                <c:pt idx="7">
                  <c:v>4.5720999727413343</c:v>
                </c:pt>
                <c:pt idx="8">
                  <c:v>2.8976523990064322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</c:ser>
        <c:ser>
          <c:idx val="1"/>
          <c:order val="1"/>
          <c:tx>
            <c:strRef>
              <c:f>'16.家庭におけるCO2排出量（世帯あたり）'!$Z$12</c:f>
              <c:strCache>
                <c:ptCount val="1"/>
                <c:pt idx="0">
                  <c:v>灯油</c:v>
                </c:pt>
              </c:strCache>
            </c:strRef>
          </c:tx>
          <c:spPr>
            <a:ln>
              <a:solidFill>
                <a:sysClr val="windowText" lastClr="000000"/>
              </a:solidFill>
            </a:ln>
          </c:spPr>
          <c:cat>
            <c:numRef>
              <c:f>'16.家庭におけるCO2排出量（世帯あたり）'!$AA$9:$AX$9</c:f>
              <c:numCache>
                <c:formatCode>General</c:formatCode>
                <c:ptCount val="2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</c:numCache>
            </c:numRef>
          </c:cat>
          <c:val>
            <c:numRef>
              <c:f>'16.家庭におけるCO2排出量（世帯あたり）'!$AA$12:$AX$12</c:f>
              <c:numCache>
                <c:formatCode>#,##0;[Red]\-#,##0</c:formatCode>
                <c:ptCount val="24"/>
                <c:pt idx="0">
                  <c:v>623.76435392210692</c:v>
                </c:pt>
                <c:pt idx="1">
                  <c:v>600.13055558980238</c:v>
                </c:pt>
                <c:pt idx="2">
                  <c:v>645.12499693971131</c:v>
                </c:pt>
                <c:pt idx="3">
                  <c:v>687.05832790036629</c:v>
                </c:pt>
                <c:pt idx="4">
                  <c:v>634.19507945014345</c:v>
                </c:pt>
                <c:pt idx="5">
                  <c:v>695.70928448228108</c:v>
                </c:pt>
                <c:pt idx="6">
                  <c:v>668.39303450240482</c:v>
                </c:pt>
                <c:pt idx="7">
                  <c:v>649.00040566489542</c:v>
                </c:pt>
                <c:pt idx="8">
                  <c:v>625.2976946419642</c:v>
                </c:pt>
                <c:pt idx="9">
                  <c:v>650.9267210731349</c:v>
                </c:pt>
                <c:pt idx="10">
                  <c:v>684.30699231647168</c:v>
                </c:pt>
                <c:pt idx="11">
                  <c:v>625.66341914585246</c:v>
                </c:pt>
                <c:pt idx="12">
                  <c:v>656.04171848651072</c:v>
                </c:pt>
                <c:pt idx="13">
                  <c:v>571.66551639777629</c:v>
                </c:pt>
                <c:pt idx="14">
                  <c:v>590.42769695504091</c:v>
                </c:pt>
                <c:pt idx="15">
                  <c:v>632.93603209281719</c:v>
                </c:pt>
                <c:pt idx="16">
                  <c:v>553.96866976938816</c:v>
                </c:pt>
                <c:pt idx="17">
                  <c:v>521.6480771412256</c:v>
                </c:pt>
                <c:pt idx="18">
                  <c:v>475.87680495147401</c:v>
                </c:pt>
                <c:pt idx="19">
                  <c:v>460.03856863657876</c:v>
                </c:pt>
                <c:pt idx="20">
                  <c:v>493.41646282801048</c:v>
                </c:pt>
                <c:pt idx="21">
                  <c:v>472.64800688484343</c:v>
                </c:pt>
                <c:pt idx="22">
                  <c:v>448.5406361619884</c:v>
                </c:pt>
                <c:pt idx="23">
                  <c:v>422.78013865532574</c:v>
                </c:pt>
              </c:numCache>
            </c:numRef>
          </c:val>
        </c:ser>
        <c:ser>
          <c:idx val="2"/>
          <c:order val="2"/>
          <c:tx>
            <c:strRef>
              <c:f>'16.家庭におけるCO2排出量（世帯あたり）'!$Z$13</c:f>
              <c:strCache>
                <c:ptCount val="1"/>
                <c:pt idx="0">
                  <c:v>LPG</c:v>
                </c:pt>
              </c:strCache>
            </c:strRef>
          </c:tx>
          <c:spPr>
            <a:ln>
              <a:solidFill>
                <a:sysClr val="windowText" lastClr="000000"/>
              </a:solidFill>
            </a:ln>
          </c:spPr>
          <c:cat>
            <c:numRef>
              <c:f>'16.家庭におけるCO2排出量（世帯あたり）'!$AA$9:$AX$9</c:f>
              <c:numCache>
                <c:formatCode>General</c:formatCode>
                <c:ptCount val="2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</c:numCache>
            </c:numRef>
          </c:cat>
          <c:val>
            <c:numRef>
              <c:f>'16.家庭におけるCO2排出量（世帯あたり）'!$AA$13:$AX$13</c:f>
              <c:numCache>
                <c:formatCode>#,##0;[Red]\-#,##0</c:formatCode>
                <c:ptCount val="24"/>
                <c:pt idx="0">
                  <c:v>345.83276916978502</c:v>
                </c:pt>
                <c:pt idx="1">
                  <c:v>347.06488014265989</c:v>
                </c:pt>
                <c:pt idx="2">
                  <c:v>348.19174714607112</c:v>
                </c:pt>
                <c:pt idx="3">
                  <c:v>371.80396951500501</c:v>
                </c:pt>
                <c:pt idx="4">
                  <c:v>368.27993507958706</c:v>
                </c:pt>
                <c:pt idx="5">
                  <c:v>368.26667429827779</c:v>
                </c:pt>
                <c:pt idx="6">
                  <c:v>370.0186579036108</c:v>
                </c:pt>
                <c:pt idx="7">
                  <c:v>357.50157556586714</c:v>
                </c:pt>
                <c:pt idx="8">
                  <c:v>362.34851036045126</c:v>
                </c:pt>
                <c:pt idx="9">
                  <c:v>356.30724084280217</c:v>
                </c:pt>
                <c:pt idx="10">
                  <c:v>353.12132382631256</c:v>
                </c:pt>
                <c:pt idx="11">
                  <c:v>334.95663964697883</c:v>
                </c:pt>
                <c:pt idx="12">
                  <c:v>331.42758564652036</c:v>
                </c:pt>
                <c:pt idx="13">
                  <c:v>341.45970279694484</c:v>
                </c:pt>
                <c:pt idx="14">
                  <c:v>308.28049478922475</c:v>
                </c:pt>
                <c:pt idx="15">
                  <c:v>301.83422849318612</c:v>
                </c:pt>
                <c:pt idx="16">
                  <c:v>293.31990628747849</c:v>
                </c:pt>
                <c:pt idx="17">
                  <c:v>296.58312946190557</c:v>
                </c:pt>
                <c:pt idx="18">
                  <c:v>271.04460040149121</c:v>
                </c:pt>
                <c:pt idx="19">
                  <c:v>258.00903094633179</c:v>
                </c:pt>
                <c:pt idx="20">
                  <c:v>269.8721004185694</c:v>
                </c:pt>
                <c:pt idx="21">
                  <c:v>243.01108853848686</c:v>
                </c:pt>
                <c:pt idx="22">
                  <c:v>254.22344244518354</c:v>
                </c:pt>
                <c:pt idx="23">
                  <c:v>243.53402621830227</c:v>
                </c:pt>
              </c:numCache>
            </c:numRef>
          </c:val>
        </c:ser>
        <c:ser>
          <c:idx val="3"/>
          <c:order val="3"/>
          <c:tx>
            <c:strRef>
              <c:f>'16.家庭におけるCO2排出量（世帯あたり）'!$Z$14</c:f>
              <c:strCache>
                <c:ptCount val="1"/>
                <c:pt idx="0">
                  <c:v>都市ガス</c:v>
                </c:pt>
              </c:strCache>
            </c:strRef>
          </c:tx>
          <c:spPr>
            <a:ln>
              <a:solidFill>
                <a:sysClr val="windowText" lastClr="000000"/>
              </a:solidFill>
            </a:ln>
          </c:spPr>
          <c:cat>
            <c:numRef>
              <c:f>'16.家庭におけるCO2排出量（世帯あたり）'!$AA$9:$AX$9</c:f>
              <c:numCache>
                <c:formatCode>General</c:formatCode>
                <c:ptCount val="2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</c:numCache>
            </c:numRef>
          </c:cat>
          <c:val>
            <c:numRef>
              <c:f>'16.家庭におけるCO2排出量（世帯あたり）'!$AA$14:$AX$14</c:f>
              <c:numCache>
                <c:formatCode>#,##0;[Red]\-#,##0</c:formatCode>
                <c:ptCount val="24"/>
                <c:pt idx="0">
                  <c:v>441.01762119104353</c:v>
                </c:pt>
                <c:pt idx="1">
                  <c:v>456.91457066058041</c:v>
                </c:pt>
                <c:pt idx="2">
                  <c:v>467.63232100534464</c:v>
                </c:pt>
                <c:pt idx="3">
                  <c:v>486.39825537245031</c:v>
                </c:pt>
                <c:pt idx="4">
                  <c:v>448.7187082232204</c:v>
                </c:pt>
                <c:pt idx="5">
                  <c:v>476.263472692216</c:v>
                </c:pt>
                <c:pt idx="6">
                  <c:v>475.95535441747853</c:v>
                </c:pt>
                <c:pt idx="7">
                  <c:v>461.74462808186286</c:v>
                </c:pt>
                <c:pt idx="8">
                  <c:v>452.54348938655897</c:v>
                </c:pt>
                <c:pt idx="9">
                  <c:v>457.69820743573473</c:v>
                </c:pt>
                <c:pt idx="10">
                  <c:v>460.62019861716709</c:v>
                </c:pt>
                <c:pt idx="11">
                  <c:v>447.5560520815182</c:v>
                </c:pt>
                <c:pt idx="12">
                  <c:v>455.27032388359567</c:v>
                </c:pt>
                <c:pt idx="13">
                  <c:v>450.06089228844019</c:v>
                </c:pt>
                <c:pt idx="14">
                  <c:v>432.43510094167647</c:v>
                </c:pt>
                <c:pt idx="15">
                  <c:v>446.94678277233481</c:v>
                </c:pt>
                <c:pt idx="16">
                  <c:v>434.05310223280878</c:v>
                </c:pt>
                <c:pt idx="17">
                  <c:v>430.06935834412394</c:v>
                </c:pt>
                <c:pt idx="18">
                  <c:v>416.91181714320112</c:v>
                </c:pt>
                <c:pt idx="19">
                  <c:v>409.29429183505601</c:v>
                </c:pt>
                <c:pt idx="20">
                  <c:v>415.1185758192712</c:v>
                </c:pt>
                <c:pt idx="21">
                  <c:v>412.39497215872996</c:v>
                </c:pt>
                <c:pt idx="22">
                  <c:v>405.55528151100606</c:v>
                </c:pt>
                <c:pt idx="23">
                  <c:v>389.82796654045472</c:v>
                </c:pt>
              </c:numCache>
            </c:numRef>
          </c:val>
        </c:ser>
        <c:ser>
          <c:idx val="4"/>
          <c:order val="4"/>
          <c:tx>
            <c:strRef>
              <c:f>'16.家庭におけるCO2排出量（世帯あたり）'!$Z$15</c:f>
              <c:strCache>
                <c:ptCount val="1"/>
                <c:pt idx="0">
                  <c:v>電力</c:v>
                </c:pt>
              </c:strCache>
            </c:strRef>
          </c:tx>
          <c:spPr>
            <a:ln>
              <a:solidFill>
                <a:sysClr val="windowText" lastClr="000000"/>
              </a:solidFill>
            </a:ln>
          </c:spPr>
          <c:cat>
            <c:numRef>
              <c:f>'16.家庭におけるCO2排出量（世帯あたり）'!$AA$9:$AX$9</c:f>
              <c:numCache>
                <c:formatCode>General</c:formatCode>
                <c:ptCount val="2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</c:numCache>
            </c:numRef>
          </c:cat>
          <c:val>
            <c:numRef>
              <c:f>'16.家庭におけるCO2排出量（世帯あたり）'!$AA$15:$AX$15</c:f>
              <c:numCache>
                <c:formatCode>#,##0;[Red]\-#,##0</c:formatCode>
                <c:ptCount val="24"/>
                <c:pt idx="0">
                  <c:v>1770.3081150650307</c:v>
                </c:pt>
                <c:pt idx="1">
                  <c:v>1774.5511519425174</c:v>
                </c:pt>
                <c:pt idx="2">
                  <c:v>1839.0902437251459</c:v>
                </c:pt>
                <c:pt idx="3">
                  <c:v>1736.4884182460648</c:v>
                </c:pt>
                <c:pt idx="4">
                  <c:v>1960.3865840537296</c:v>
                </c:pt>
                <c:pt idx="5">
                  <c:v>1908.6747732315907</c:v>
                </c:pt>
                <c:pt idx="6">
                  <c:v>1877.164962109689</c:v>
                </c:pt>
                <c:pt idx="7">
                  <c:v>1795.6366664939719</c:v>
                </c:pt>
                <c:pt idx="8">
                  <c:v>1777.5446318607019</c:v>
                </c:pt>
                <c:pt idx="9">
                  <c:v>1893.2291307431296</c:v>
                </c:pt>
                <c:pt idx="10">
                  <c:v>1925.6780265794437</c:v>
                </c:pt>
                <c:pt idx="11">
                  <c:v>1897.488058022356</c:v>
                </c:pt>
                <c:pt idx="12">
                  <c:v>2056.9716085632854</c:v>
                </c:pt>
                <c:pt idx="13">
                  <c:v>2135.3650228733236</c:v>
                </c:pt>
                <c:pt idx="14">
                  <c:v>2106.9062488582304</c:v>
                </c:pt>
                <c:pt idx="15">
                  <c:v>2187.4533944496256</c:v>
                </c:pt>
                <c:pt idx="16">
                  <c:v>2009.8024311091963</c:v>
                </c:pt>
                <c:pt idx="17">
                  <c:v>2302.9808662276068</c:v>
                </c:pt>
                <c:pt idx="18">
                  <c:v>2154.9533461417986</c:v>
                </c:pt>
                <c:pt idx="19">
                  <c:v>1960.6516058640509</c:v>
                </c:pt>
                <c:pt idx="20">
                  <c:v>2082.0642337492982</c:v>
                </c:pt>
                <c:pt idx="21">
                  <c:v>2436.7377533906147</c:v>
                </c:pt>
                <c:pt idx="22">
                  <c:v>2654.8399190661758</c:v>
                </c:pt>
                <c:pt idx="23">
                  <c:v>2628.6275270860028</c:v>
                </c:pt>
              </c:numCache>
            </c:numRef>
          </c:val>
        </c:ser>
        <c:ser>
          <c:idx val="5"/>
          <c:order val="5"/>
          <c:tx>
            <c:strRef>
              <c:f>'16.家庭におけるCO2排出量（世帯あたり）'!$Z$16</c:f>
              <c:strCache>
                <c:ptCount val="1"/>
                <c:pt idx="0">
                  <c:v>熱</c:v>
                </c:pt>
              </c:strCache>
            </c:strRef>
          </c:tx>
          <c:spPr>
            <a:ln>
              <a:solidFill>
                <a:sysClr val="windowText" lastClr="000000"/>
              </a:solidFill>
            </a:ln>
          </c:spPr>
          <c:cat>
            <c:numRef>
              <c:f>'16.家庭におけるCO2排出量（世帯あたり）'!$AA$9:$AX$9</c:f>
              <c:numCache>
                <c:formatCode>General</c:formatCode>
                <c:ptCount val="2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</c:numCache>
            </c:numRef>
          </c:cat>
          <c:val>
            <c:numRef>
              <c:f>'16.家庭におけるCO2排出量（世帯あたり）'!$AA$16:$AX$16</c:f>
              <c:numCache>
                <c:formatCode>#,##0;[Red]\-#,##0</c:formatCode>
                <c:ptCount val="24"/>
                <c:pt idx="0">
                  <c:v>2.6177042200677971</c:v>
                </c:pt>
                <c:pt idx="1">
                  <c:v>2.3020099844182838</c:v>
                </c:pt>
                <c:pt idx="2">
                  <c:v>2.3171785280564241</c:v>
                </c:pt>
                <c:pt idx="3">
                  <c:v>2.1653812292558539</c:v>
                </c:pt>
                <c:pt idx="4">
                  <c:v>2.010242506090985</c:v>
                </c:pt>
                <c:pt idx="5">
                  <c:v>1.8999156975873495</c:v>
                </c:pt>
                <c:pt idx="6">
                  <c:v>1.7909155952983049</c:v>
                </c:pt>
                <c:pt idx="7">
                  <c:v>1.62494714706869</c:v>
                </c:pt>
                <c:pt idx="8">
                  <c:v>1.5801224889242427</c:v>
                </c:pt>
                <c:pt idx="9">
                  <c:v>1.5910209067379673</c:v>
                </c:pt>
                <c:pt idx="10">
                  <c:v>1.5473006547901331</c:v>
                </c:pt>
                <c:pt idx="11">
                  <c:v>1.4422039066189209</c:v>
                </c:pt>
                <c:pt idx="12">
                  <c:v>1.4923195297304943</c:v>
                </c:pt>
                <c:pt idx="13">
                  <c:v>1.506552289065147</c:v>
                </c:pt>
                <c:pt idx="14">
                  <c:v>1.4389112164676596</c:v>
                </c:pt>
                <c:pt idx="15">
                  <c:v>1.5106053103978949</c:v>
                </c:pt>
                <c:pt idx="16">
                  <c:v>1.4036085068281392</c:v>
                </c:pt>
                <c:pt idx="17">
                  <c:v>1.4930335360331843</c:v>
                </c:pt>
                <c:pt idx="18">
                  <c:v>1.4038567823981105</c:v>
                </c:pt>
                <c:pt idx="19">
                  <c:v>1.282809333580895</c:v>
                </c:pt>
                <c:pt idx="20">
                  <c:v>1.266192272225394</c:v>
                </c:pt>
                <c:pt idx="21">
                  <c:v>1.306726171352055</c:v>
                </c:pt>
                <c:pt idx="22">
                  <c:v>1.2827281157529604</c:v>
                </c:pt>
                <c:pt idx="23">
                  <c:v>1.2293837686325786</c:v>
                </c:pt>
              </c:numCache>
            </c:numRef>
          </c:val>
        </c:ser>
        <c:ser>
          <c:idx val="6"/>
          <c:order val="6"/>
          <c:tx>
            <c:strRef>
              <c:f>'16.家庭におけるCO2排出量（世帯あたり）'!$Z$17</c:f>
              <c:strCache>
                <c:ptCount val="1"/>
                <c:pt idx="0">
                  <c:v>ガソリン</c:v>
                </c:pt>
              </c:strCache>
            </c:strRef>
          </c:tx>
          <c:spPr>
            <a:ln>
              <a:solidFill>
                <a:sysClr val="windowText" lastClr="000000"/>
              </a:solidFill>
            </a:ln>
          </c:spPr>
          <c:cat>
            <c:numRef>
              <c:f>'16.家庭におけるCO2排出量（世帯あたり）'!$AA$9:$AX$9</c:f>
              <c:numCache>
                <c:formatCode>General</c:formatCode>
                <c:ptCount val="2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</c:numCache>
            </c:numRef>
          </c:cat>
          <c:val>
            <c:numRef>
              <c:f>'16.家庭におけるCO2排出量（世帯あたり）'!$AA$17:$AX$17</c:f>
              <c:numCache>
                <c:formatCode>#,##0;[Red]\-#,##0</c:formatCode>
                <c:ptCount val="24"/>
                <c:pt idx="0">
                  <c:v>1177.3311426384721</c:v>
                </c:pt>
                <c:pt idx="1">
                  <c:v>1194.5358075661331</c:v>
                </c:pt>
                <c:pt idx="2">
                  <c:v>1252.398536942763</c:v>
                </c:pt>
                <c:pt idx="3">
                  <c:v>1294.61041445095</c:v>
                </c:pt>
                <c:pt idx="4">
                  <c:v>1404.4912036967144</c:v>
                </c:pt>
                <c:pt idx="5">
                  <c:v>1451.5530421994963</c:v>
                </c:pt>
                <c:pt idx="6">
                  <c:v>1466.449116139026</c:v>
                </c:pt>
                <c:pt idx="7">
                  <c:v>1396.5005997398257</c:v>
                </c:pt>
                <c:pt idx="8">
                  <c:v>1400.3044042294148</c:v>
                </c:pt>
                <c:pt idx="9">
                  <c:v>1412.9107067938678</c:v>
                </c:pt>
                <c:pt idx="10">
                  <c:v>1394.1615861952025</c:v>
                </c:pt>
                <c:pt idx="11">
                  <c:v>1472.4598435135727</c:v>
                </c:pt>
                <c:pt idx="12">
                  <c:v>1547.8502392506509</c:v>
                </c:pt>
                <c:pt idx="13">
                  <c:v>1528.4443548754805</c:v>
                </c:pt>
                <c:pt idx="14">
                  <c:v>1508.0726424074264</c:v>
                </c:pt>
                <c:pt idx="15">
                  <c:v>1455.592402934052</c:v>
                </c:pt>
                <c:pt idx="16">
                  <c:v>1533.4199490427977</c:v>
                </c:pt>
                <c:pt idx="17">
                  <c:v>1457.9280565760853</c:v>
                </c:pt>
                <c:pt idx="18">
                  <c:v>1462.7131806743164</c:v>
                </c:pt>
                <c:pt idx="19">
                  <c:v>1514.3239876354869</c:v>
                </c:pt>
                <c:pt idx="20">
                  <c:v>1308.9456530774453</c:v>
                </c:pt>
                <c:pt idx="21">
                  <c:v>1304.9711837478214</c:v>
                </c:pt>
                <c:pt idx="22">
                  <c:v>1291.5600158555221</c:v>
                </c:pt>
                <c:pt idx="23">
                  <c:v>1229.3499172667896</c:v>
                </c:pt>
              </c:numCache>
            </c:numRef>
          </c:val>
        </c:ser>
        <c:ser>
          <c:idx val="7"/>
          <c:order val="7"/>
          <c:tx>
            <c:strRef>
              <c:f>'16.家庭におけるCO2排出量（世帯あたり）'!$Z$18</c:f>
              <c:strCache>
                <c:ptCount val="1"/>
                <c:pt idx="0">
                  <c:v>軽油</c:v>
                </c:pt>
              </c:strCache>
            </c:strRef>
          </c:tx>
          <c:spPr>
            <a:ln>
              <a:solidFill>
                <a:sysClr val="windowText" lastClr="000000"/>
              </a:solidFill>
            </a:ln>
          </c:spPr>
          <c:cat>
            <c:numRef>
              <c:f>'16.家庭におけるCO2排出量（世帯あたり）'!$AA$9:$AX$9</c:f>
              <c:numCache>
                <c:formatCode>General</c:formatCode>
                <c:ptCount val="2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</c:numCache>
            </c:numRef>
          </c:cat>
          <c:val>
            <c:numRef>
              <c:f>'16.家庭におけるCO2排出量（世帯あたり）'!$AA$18:$AX$18</c:f>
              <c:numCache>
                <c:formatCode>#,##0;[Red]\-#,##0</c:formatCode>
                <c:ptCount val="24"/>
                <c:pt idx="0">
                  <c:v>187.17457352873197</c:v>
                </c:pt>
                <c:pt idx="1">
                  <c:v>212.00559430808096</c:v>
                </c:pt>
                <c:pt idx="2">
                  <c:v>236.20566084916342</c:v>
                </c:pt>
                <c:pt idx="3">
                  <c:v>267.96175040785238</c:v>
                </c:pt>
                <c:pt idx="4">
                  <c:v>319.83366285671059</c:v>
                </c:pt>
                <c:pt idx="5">
                  <c:v>340.02760547286431</c:v>
                </c:pt>
                <c:pt idx="6">
                  <c:v>343.1136126628889</c:v>
                </c:pt>
                <c:pt idx="7">
                  <c:v>311.29096126930978</c:v>
                </c:pt>
                <c:pt idx="8">
                  <c:v>294.28597715359689</c:v>
                </c:pt>
                <c:pt idx="9">
                  <c:v>274.81719908575514</c:v>
                </c:pt>
                <c:pt idx="10">
                  <c:v>233.90741940676352</c:v>
                </c:pt>
                <c:pt idx="11">
                  <c:v>231.26897861099943</c:v>
                </c:pt>
                <c:pt idx="12">
                  <c:v>205.25274153580253</c:v>
                </c:pt>
                <c:pt idx="13">
                  <c:v>176.61221702019819</c:v>
                </c:pt>
                <c:pt idx="14">
                  <c:v>165.81964045185524</c:v>
                </c:pt>
                <c:pt idx="15">
                  <c:v>139.10777349866044</c:v>
                </c:pt>
                <c:pt idx="16">
                  <c:v>114.59885864326054</c:v>
                </c:pt>
                <c:pt idx="17">
                  <c:v>90.939811650628315</c:v>
                </c:pt>
                <c:pt idx="18">
                  <c:v>72.554931060174852</c:v>
                </c:pt>
                <c:pt idx="19">
                  <c:v>59.164626242340674</c:v>
                </c:pt>
                <c:pt idx="20">
                  <c:v>47.664926810506238</c:v>
                </c:pt>
                <c:pt idx="21">
                  <c:v>50.013187549862856</c:v>
                </c:pt>
                <c:pt idx="22">
                  <c:v>48.348258550304095</c:v>
                </c:pt>
                <c:pt idx="23">
                  <c:v>42.710940206238845</c:v>
                </c:pt>
              </c:numCache>
            </c:numRef>
          </c:val>
        </c:ser>
        <c:ser>
          <c:idx val="8"/>
          <c:order val="8"/>
          <c:tx>
            <c:strRef>
              <c:f>'16.家庭におけるCO2排出量（世帯あたり）'!$Z$19</c:f>
              <c:strCache>
                <c:ptCount val="1"/>
                <c:pt idx="0">
                  <c:v>一般廃棄物</c:v>
                </c:pt>
              </c:strCache>
            </c:strRef>
          </c:tx>
          <c:spPr>
            <a:ln>
              <a:solidFill>
                <a:sysClr val="windowText" lastClr="000000"/>
              </a:solidFill>
            </a:ln>
          </c:spPr>
          <c:cat>
            <c:numRef>
              <c:f>'16.家庭におけるCO2排出量（世帯あたり）'!$AA$9:$AX$9</c:f>
              <c:numCache>
                <c:formatCode>General</c:formatCode>
                <c:ptCount val="2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</c:numCache>
            </c:numRef>
          </c:cat>
          <c:val>
            <c:numRef>
              <c:f>'16.家庭におけるCO2排出量（世帯あたり）'!$AA$19:$AX$19</c:f>
              <c:numCache>
                <c:formatCode>#,##0;[Red]\-#,##0</c:formatCode>
                <c:ptCount val="24"/>
                <c:pt idx="0">
                  <c:v>286.81346588820986</c:v>
                </c:pt>
                <c:pt idx="1">
                  <c:v>277.96697664573901</c:v>
                </c:pt>
                <c:pt idx="2">
                  <c:v>273.9730015817089</c:v>
                </c:pt>
                <c:pt idx="3">
                  <c:v>267.72573556594222</c:v>
                </c:pt>
                <c:pt idx="4">
                  <c:v>267.78753592729646</c:v>
                </c:pt>
                <c:pt idx="5">
                  <c:v>267.59589818999291</c:v>
                </c:pt>
                <c:pt idx="6">
                  <c:v>274.23268286936286</c:v>
                </c:pt>
                <c:pt idx="7">
                  <c:v>274.18468375458912</c:v>
                </c:pt>
                <c:pt idx="8">
                  <c:v>269.4980315479786</c:v>
                </c:pt>
                <c:pt idx="9">
                  <c:v>271.9558530098663</c:v>
                </c:pt>
                <c:pt idx="10">
                  <c:v>279.2958603919256</c:v>
                </c:pt>
                <c:pt idx="11">
                  <c:v>281.18561787521861</c:v>
                </c:pt>
                <c:pt idx="12">
                  <c:v>282.34202549652366</c:v>
                </c:pt>
                <c:pt idx="13">
                  <c:v>280.09411925606872</c:v>
                </c:pt>
                <c:pt idx="14">
                  <c:v>259.26535656792532</c:v>
                </c:pt>
                <c:pt idx="15">
                  <c:v>281.15569453400491</c:v>
                </c:pt>
                <c:pt idx="16">
                  <c:v>263.04193533621708</c:v>
                </c:pt>
                <c:pt idx="17">
                  <c:v>253.78050896910995</c:v>
                </c:pt>
                <c:pt idx="18">
                  <c:v>272.71157460450632</c:v>
                </c:pt>
                <c:pt idx="19">
                  <c:v>253.29359353865848</c:v>
                </c:pt>
                <c:pt idx="20">
                  <c:v>233.19744233674112</c:v>
                </c:pt>
                <c:pt idx="21">
                  <c:v>237.31336748304815</c:v>
                </c:pt>
                <c:pt idx="22">
                  <c:v>276.56377613787686</c:v>
                </c:pt>
                <c:pt idx="23">
                  <c:v>302.87569117862893</c:v>
                </c:pt>
              </c:numCache>
            </c:numRef>
          </c:val>
        </c:ser>
        <c:ser>
          <c:idx val="9"/>
          <c:order val="9"/>
          <c:tx>
            <c:strRef>
              <c:f>'16.家庭におけるCO2排出量（世帯あたり）'!$Z$20</c:f>
              <c:strCache>
                <c:ptCount val="1"/>
                <c:pt idx="0">
                  <c:v>水道</c:v>
                </c:pt>
              </c:strCache>
            </c:strRef>
          </c:tx>
          <c:spPr>
            <a:ln>
              <a:solidFill>
                <a:sysClr val="windowText" lastClr="000000"/>
              </a:solidFill>
            </a:ln>
          </c:spPr>
          <c:cat>
            <c:numRef>
              <c:f>'16.家庭におけるCO2排出量（世帯あたり）'!$AA$9:$AX$9</c:f>
              <c:numCache>
                <c:formatCode>General</c:formatCode>
                <c:ptCount val="2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</c:numCache>
            </c:numRef>
          </c:cat>
          <c:val>
            <c:numRef>
              <c:f>'16.家庭におけるCO2排出量（世帯あたり）'!$AA$20:$AX$20</c:f>
              <c:numCache>
                <c:formatCode>#,##0;[Red]\-#,##0</c:formatCode>
                <c:ptCount val="24"/>
                <c:pt idx="0">
                  <c:v>50.048098510882802</c:v>
                </c:pt>
                <c:pt idx="1">
                  <c:v>62.940542107842575</c:v>
                </c:pt>
                <c:pt idx="2">
                  <c:v>76.151533354694379</c:v>
                </c:pt>
                <c:pt idx="3">
                  <c:v>80.980856054643482</c:v>
                </c:pt>
                <c:pt idx="4">
                  <c:v>101.20103330107807</c:v>
                </c:pt>
                <c:pt idx="5">
                  <c:v>104.642270216393</c:v>
                </c:pt>
                <c:pt idx="6">
                  <c:v>96.12048159238239</c:v>
                </c:pt>
                <c:pt idx="7">
                  <c:v>84.112144436001273</c:v>
                </c:pt>
                <c:pt idx="8">
                  <c:v>76.949877665397338</c:v>
                </c:pt>
                <c:pt idx="9">
                  <c:v>73.60105189853175</c:v>
                </c:pt>
                <c:pt idx="10">
                  <c:v>67.382140313732137</c:v>
                </c:pt>
                <c:pt idx="11">
                  <c:v>64.018666117304306</c:v>
                </c:pt>
                <c:pt idx="12">
                  <c:v>65.456432154607185</c:v>
                </c:pt>
                <c:pt idx="13">
                  <c:v>65.395548748408359</c:v>
                </c:pt>
                <c:pt idx="14">
                  <c:v>60.326022328952689</c:v>
                </c:pt>
                <c:pt idx="15">
                  <c:v>57.101840797110889</c:v>
                </c:pt>
                <c:pt idx="16">
                  <c:v>58.97658629412242</c:v>
                </c:pt>
                <c:pt idx="17">
                  <c:v>74.145558838183078</c:v>
                </c:pt>
                <c:pt idx="18">
                  <c:v>93.819181601037769</c:v>
                </c:pt>
                <c:pt idx="19">
                  <c:v>93.602749465315114</c:v>
                </c:pt>
                <c:pt idx="20">
                  <c:v>103.20925042767082</c:v>
                </c:pt>
                <c:pt idx="21">
                  <c:v>118.39153849250451</c:v>
                </c:pt>
                <c:pt idx="22">
                  <c:v>113.69170494532152</c:v>
                </c:pt>
                <c:pt idx="23">
                  <c:v>105.68684100447277</c:v>
                </c:pt>
              </c:numCache>
            </c:numRef>
          </c:val>
        </c:ser>
        <c:gapWidth val="40"/>
        <c:overlap val="100"/>
        <c:axId val="122250368"/>
        <c:axId val="122251904"/>
      </c:barChart>
      <c:lineChart>
        <c:grouping val="standard"/>
        <c:ser>
          <c:idx val="10"/>
          <c:order val="10"/>
          <c:tx>
            <c:strRef>
              <c:f>'16.家庭におけるCO2排出量（世帯あたり）'!$Y$10</c:f>
              <c:strCache>
                <c:ptCount val="1"/>
                <c:pt idx="0">
                  <c:v>合計</c:v>
                </c:pt>
              </c:strCache>
            </c:strRef>
          </c:tx>
          <c:spPr>
            <a:ln>
              <a:noFill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/>
                </a:pPr>
                <a:endParaRPr lang="ja-JP"/>
              </a:p>
            </c:txPr>
            <c:dLblPos val="t"/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'16.家庭におけるCO2排出量（世帯あたり）'!$AA$9:$AX$9</c:f>
              <c:numCache>
                <c:formatCode>General</c:formatCode>
                <c:ptCount val="2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</c:numCache>
            </c:numRef>
          </c:cat>
          <c:val>
            <c:numRef>
              <c:f>'16.家庭におけるCO2排出量（世帯あたり）'!$AA$10:$AX$10</c:f>
              <c:numCache>
                <c:formatCode>#,##0;[Red]\-#,##0</c:formatCode>
                <c:ptCount val="24"/>
                <c:pt idx="0">
                  <c:v>4892.4449272097418</c:v>
                </c:pt>
                <c:pt idx="1">
                  <c:v>4935.0013829469053</c:v>
                </c:pt>
                <c:pt idx="2">
                  <c:v>5149.7749723402094</c:v>
                </c:pt>
                <c:pt idx="3">
                  <c:v>5202.3297043607299</c:v>
                </c:pt>
                <c:pt idx="4">
                  <c:v>5512.0580187343639</c:v>
                </c:pt>
                <c:pt idx="5">
                  <c:v>5618.6186251677454</c:v>
                </c:pt>
                <c:pt idx="6">
                  <c:v>5578.9140373346045</c:v>
                </c:pt>
                <c:pt idx="7">
                  <c:v>5336.1687121261339</c:v>
                </c:pt>
                <c:pt idx="8">
                  <c:v>5263.2503917339945</c:v>
                </c:pt>
                <c:pt idx="9">
                  <c:v>5393.0371317895606</c:v>
                </c:pt>
                <c:pt idx="10">
                  <c:v>5400.0208483018087</c:v>
                </c:pt>
                <c:pt idx="11">
                  <c:v>5356.0394789204202</c:v>
                </c:pt>
                <c:pt idx="12">
                  <c:v>5602.1049945472269</c:v>
                </c:pt>
                <c:pt idx="13">
                  <c:v>5550.6039265457048</c:v>
                </c:pt>
                <c:pt idx="14">
                  <c:v>5432.9721145167996</c:v>
                </c:pt>
                <c:pt idx="15">
                  <c:v>5503.6387548821895</c:v>
                </c:pt>
                <c:pt idx="16">
                  <c:v>5262.5850472220973</c:v>
                </c:pt>
                <c:pt idx="17">
                  <c:v>5429.5684007449017</c:v>
                </c:pt>
                <c:pt idx="18">
                  <c:v>5221.9892933603987</c:v>
                </c:pt>
                <c:pt idx="19">
                  <c:v>5009.6612634974008</c:v>
                </c:pt>
                <c:pt idx="20">
                  <c:v>4954.7548377397379</c:v>
                </c:pt>
                <c:pt idx="21">
                  <c:v>5276.7878244172643</c:v>
                </c:pt>
                <c:pt idx="22">
                  <c:v>5494.6057627891314</c:v>
                </c:pt>
                <c:pt idx="23">
                  <c:v>5366.6224319248477</c:v>
                </c:pt>
              </c:numCache>
            </c:numRef>
          </c:val>
        </c:ser>
        <c:marker val="1"/>
        <c:axId val="122250368"/>
        <c:axId val="122251904"/>
      </c:lineChart>
      <c:catAx>
        <c:axId val="122250368"/>
        <c:scaling>
          <c:orientation val="minMax"/>
        </c:scaling>
        <c:axPos val="b"/>
        <c:numFmt formatCode="General" sourceLinked="1"/>
        <c:tickLblPos val="nextTo"/>
        <c:spPr>
          <a:ln>
            <a:solidFill>
              <a:sysClr val="windowText" lastClr="000000"/>
            </a:solidFill>
          </a:ln>
        </c:spPr>
        <c:txPr>
          <a:bodyPr rot="-5400000" vert="horz"/>
          <a:lstStyle/>
          <a:p>
            <a:pPr>
              <a:defRPr sz="1200"/>
            </a:pPr>
            <a:endParaRPr lang="ja-JP"/>
          </a:p>
        </c:txPr>
        <c:crossAx val="122251904"/>
        <c:crosses val="autoZero"/>
        <c:auto val="1"/>
        <c:lblAlgn val="ctr"/>
        <c:lblOffset val="100"/>
      </c:catAx>
      <c:valAx>
        <c:axId val="122251904"/>
        <c:scaling>
          <c:orientation val="minMax"/>
        </c:scaling>
        <c:axPos val="l"/>
        <c:numFmt formatCode="#,##0;[Red]\-#,##0" sourceLinked="1"/>
        <c:tickLblPos val="nextTo"/>
        <c:spPr>
          <a:ln>
            <a:solidFill>
              <a:sysClr val="windowText" lastClr="000000"/>
            </a:solidFill>
          </a:ln>
        </c:spPr>
        <c:txPr>
          <a:bodyPr/>
          <a:lstStyle/>
          <a:p>
            <a:pPr>
              <a:defRPr sz="1200"/>
            </a:pPr>
            <a:endParaRPr lang="ja-JP"/>
          </a:p>
        </c:txPr>
        <c:crossAx val="122250368"/>
        <c:crosses val="autoZero"/>
        <c:crossBetween val="between"/>
      </c:valAx>
    </c:plotArea>
    <c:legend>
      <c:legendPos val="r"/>
      <c:legendEntry>
        <c:idx val="10"/>
        <c:delete val="1"/>
      </c:legendEntry>
      <c:layout>
        <c:manualLayout>
          <c:xMode val="edge"/>
          <c:yMode val="edge"/>
          <c:x val="0.87108264244747236"/>
          <c:y val="0.31119721145967882"/>
          <c:w val="0.12891735755252831"/>
          <c:h val="0.45380549653515539"/>
        </c:manualLayout>
      </c:layout>
      <c:txPr>
        <a:bodyPr/>
        <a:lstStyle/>
        <a:p>
          <a:pPr>
            <a:defRPr sz="1100"/>
          </a:pPr>
          <a:endParaRPr lang="ja-JP"/>
        </a:p>
      </c:txPr>
    </c:legend>
    <c:plotVisOnly val="1"/>
    <c:dispBlanksAs val="gap"/>
  </c:chart>
  <c:spPr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  <c:userShapes r:id="rId1"/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tx>
        <c:rich>
          <a:bodyPr/>
          <a:lstStyle/>
          <a:p>
            <a:pPr>
              <a:defRPr/>
            </a:pPr>
            <a:r>
              <a:rPr lang="ja-JP" altLang="ja-JP" sz="1600" b="1" i="0" u="none" strike="noStrike" baseline="0"/>
              <a:t>家庭からの</a:t>
            </a:r>
            <a:r>
              <a:rPr lang="en-US" altLang="ja-JP" sz="1600" b="1" i="0" u="none" strike="noStrike" baseline="0"/>
              <a:t>CO</a:t>
            </a:r>
            <a:r>
              <a:rPr lang="en-US" altLang="ja-JP" sz="1600" b="1" i="0" u="none" strike="noStrike" baseline="-25000"/>
              <a:t>2 </a:t>
            </a:r>
            <a:r>
              <a:rPr lang="ja-JP" altLang="ja-JP" sz="1600" b="1" i="0" u="none" strike="noStrike" baseline="0"/>
              <a:t>排出量（用途別）</a:t>
            </a:r>
            <a:endParaRPr lang="ja-JP" altLang="en-US" sz="1600"/>
          </a:p>
        </c:rich>
      </c:tx>
    </c:title>
    <c:plotArea>
      <c:layout>
        <c:manualLayout>
          <c:layoutTarget val="inner"/>
          <c:xMode val="edge"/>
          <c:yMode val="edge"/>
          <c:x val="0.1194762500000001"/>
          <c:y val="0.16108333333333341"/>
          <c:w val="0.72472805555555631"/>
          <c:h val="0.66509722222222278"/>
        </c:manualLayout>
      </c:layout>
      <c:barChart>
        <c:barDir val="col"/>
        <c:grouping val="stacked"/>
        <c:ser>
          <c:idx val="0"/>
          <c:order val="0"/>
          <c:tx>
            <c:strRef>
              <c:f>'16.家庭におけるCO2排出量（世帯あたり）'!$Z$39</c:f>
              <c:strCache>
                <c:ptCount val="1"/>
                <c:pt idx="0">
                  <c:v>暖房</c:v>
                </c:pt>
              </c:strCache>
            </c:strRef>
          </c:tx>
          <c:spPr>
            <a:ln>
              <a:solidFill>
                <a:sysClr val="windowText" lastClr="000000"/>
              </a:solidFill>
            </a:ln>
          </c:spPr>
          <c:cat>
            <c:numRef>
              <c:f>'16.家庭におけるCO2排出量（世帯あたり）'!$AA$9:$AX$9</c:f>
              <c:numCache>
                <c:formatCode>General</c:formatCode>
                <c:ptCount val="2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</c:numCache>
            </c:numRef>
          </c:cat>
          <c:val>
            <c:numRef>
              <c:f>'16.家庭におけるCO2排出量（世帯あたり）'!$AA$39:$AX$39</c:f>
              <c:numCache>
                <c:formatCode>#,##0;[Red]\-#,##0</c:formatCode>
                <c:ptCount val="24"/>
                <c:pt idx="0">
                  <c:v>634.57684759896597</c:v>
                </c:pt>
                <c:pt idx="1">
                  <c:v>623.07448189653985</c:v>
                </c:pt>
                <c:pt idx="2">
                  <c:v>655.95693371155983</c:v>
                </c:pt>
                <c:pt idx="3">
                  <c:v>705.57621344362246</c:v>
                </c:pt>
                <c:pt idx="4">
                  <c:v>707.40568541262473</c:v>
                </c:pt>
                <c:pt idx="5">
                  <c:v>768.47806579894336</c:v>
                </c:pt>
                <c:pt idx="6">
                  <c:v>706.89161801251112</c:v>
                </c:pt>
                <c:pt idx="7">
                  <c:v>641.99517641492832</c:v>
                </c:pt>
                <c:pt idx="8">
                  <c:v>674.00066617997197</c:v>
                </c:pt>
                <c:pt idx="9">
                  <c:v>720.50843236270896</c:v>
                </c:pt>
                <c:pt idx="10">
                  <c:v>740.07155580508936</c:v>
                </c:pt>
                <c:pt idx="11">
                  <c:v>662.97082436476478</c:v>
                </c:pt>
                <c:pt idx="12">
                  <c:v>743.9741024507299</c:v>
                </c:pt>
                <c:pt idx="13">
                  <c:v>653.5461769983674</c:v>
                </c:pt>
                <c:pt idx="14">
                  <c:v>692.61350253681326</c:v>
                </c:pt>
                <c:pt idx="15">
                  <c:v>774.832053930087</c:v>
                </c:pt>
                <c:pt idx="16">
                  <c:v>633.20001736192523</c:v>
                </c:pt>
                <c:pt idx="17">
                  <c:v>685.41451924924911</c:v>
                </c:pt>
                <c:pt idx="18">
                  <c:v>631.73344684023834</c:v>
                </c:pt>
                <c:pt idx="19">
                  <c:v>609.30295501819705</c:v>
                </c:pt>
                <c:pt idx="20">
                  <c:v>696.77882659906163</c:v>
                </c:pt>
                <c:pt idx="21">
                  <c:v>705.87246754592798</c:v>
                </c:pt>
                <c:pt idx="22">
                  <c:v>702.49461371344171</c:v>
                </c:pt>
                <c:pt idx="23">
                  <c:v>665.88265244391437</c:v>
                </c:pt>
              </c:numCache>
            </c:numRef>
          </c:val>
        </c:ser>
        <c:ser>
          <c:idx val="1"/>
          <c:order val="1"/>
          <c:tx>
            <c:strRef>
              <c:f>'16.家庭におけるCO2排出量（世帯あたり）'!$Z$40</c:f>
              <c:strCache>
                <c:ptCount val="1"/>
                <c:pt idx="0">
                  <c:v>冷房</c:v>
                </c:pt>
              </c:strCache>
            </c:strRef>
          </c:tx>
          <c:spPr>
            <a:ln>
              <a:solidFill>
                <a:sysClr val="windowText" lastClr="000000"/>
              </a:solidFill>
            </a:ln>
          </c:spPr>
          <c:cat>
            <c:numRef>
              <c:f>'16.家庭におけるCO2排出量（世帯あたり）'!$AA$9:$AX$9</c:f>
              <c:numCache>
                <c:formatCode>General</c:formatCode>
                <c:ptCount val="2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</c:numCache>
            </c:numRef>
          </c:cat>
          <c:val>
            <c:numRef>
              <c:f>'16.家庭におけるCO2排出量（世帯あたり）'!$AA$40:$AX$40</c:f>
              <c:numCache>
                <c:formatCode>#,##0;[Red]\-#,##0</c:formatCode>
                <c:ptCount val="24"/>
                <c:pt idx="0">
                  <c:v>106.35722596943596</c:v>
                </c:pt>
                <c:pt idx="1">
                  <c:v>80.507237641492736</c:v>
                </c:pt>
                <c:pt idx="2">
                  <c:v>90.186129216143641</c:v>
                </c:pt>
                <c:pt idx="3">
                  <c:v>51.867663964373477</c:v>
                </c:pt>
                <c:pt idx="4">
                  <c:v>152.73738336604461</c:v>
                </c:pt>
                <c:pt idx="5">
                  <c:v>116.06952245668326</c:v>
                </c:pt>
                <c:pt idx="6">
                  <c:v>91.02795028185227</c:v>
                </c:pt>
                <c:pt idx="7">
                  <c:v>93.729035851859877</c:v>
                </c:pt>
                <c:pt idx="8">
                  <c:v>104.33754140817761</c:v>
                </c:pt>
                <c:pt idx="9">
                  <c:v>116.6160206182838</c:v>
                </c:pt>
                <c:pt idx="10">
                  <c:v>121.21875736004034</c:v>
                </c:pt>
                <c:pt idx="11">
                  <c:v>106.46576721308044</c:v>
                </c:pt>
                <c:pt idx="12">
                  <c:v>116.34457286117892</c:v>
                </c:pt>
                <c:pt idx="13">
                  <c:v>91.101232932661276</c:v>
                </c:pt>
                <c:pt idx="14">
                  <c:v>131.05461608671143</c:v>
                </c:pt>
                <c:pt idx="15">
                  <c:v>121.29803869533751</c:v>
                </c:pt>
                <c:pt idx="16">
                  <c:v>101.49652166479426</c:v>
                </c:pt>
                <c:pt idx="17">
                  <c:v>129.42924403726283</c:v>
                </c:pt>
                <c:pt idx="18">
                  <c:v>99.310843346837743</c:v>
                </c:pt>
                <c:pt idx="19">
                  <c:v>73.651420427535598</c:v>
                </c:pt>
                <c:pt idx="20">
                  <c:v>125.33882716896323</c:v>
                </c:pt>
                <c:pt idx="21">
                  <c:v>115.68297593595159</c:v>
                </c:pt>
                <c:pt idx="22">
                  <c:v>121.99483216715467</c:v>
                </c:pt>
                <c:pt idx="23">
                  <c:v>132.20206101492525</c:v>
                </c:pt>
              </c:numCache>
            </c:numRef>
          </c:val>
        </c:ser>
        <c:ser>
          <c:idx val="2"/>
          <c:order val="2"/>
          <c:tx>
            <c:strRef>
              <c:f>'16.家庭におけるCO2排出量（世帯あたり）'!$Z$41</c:f>
              <c:strCache>
                <c:ptCount val="1"/>
                <c:pt idx="0">
                  <c:v>給湯</c:v>
                </c:pt>
              </c:strCache>
            </c:strRef>
          </c:tx>
          <c:spPr>
            <a:ln>
              <a:solidFill>
                <a:sysClr val="windowText" lastClr="000000"/>
              </a:solidFill>
            </a:ln>
          </c:spPr>
          <c:cat>
            <c:numRef>
              <c:f>'16.家庭におけるCO2排出量（世帯あたり）'!$AA$9:$AX$9</c:f>
              <c:numCache>
                <c:formatCode>General</c:formatCode>
                <c:ptCount val="2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</c:numCache>
            </c:numRef>
          </c:cat>
          <c:val>
            <c:numRef>
              <c:f>'16.家庭におけるCO2排出量（世帯あたり）'!$AA$41:$AX$41</c:f>
              <c:numCache>
                <c:formatCode>#,##0;[Red]\-#,##0</c:formatCode>
                <c:ptCount val="24"/>
                <c:pt idx="0">
                  <c:v>812.4073165569647</c:v>
                </c:pt>
                <c:pt idx="1">
                  <c:v>815.38795863899668</c:v>
                </c:pt>
                <c:pt idx="2">
                  <c:v>861.46267978301103</c:v>
                </c:pt>
                <c:pt idx="3">
                  <c:v>917.716173308012</c:v>
                </c:pt>
                <c:pt idx="4">
                  <c:v>814.35538362042598</c:v>
                </c:pt>
                <c:pt idx="5">
                  <c:v>847.65685594938088</c:v>
                </c:pt>
                <c:pt idx="6">
                  <c:v>864.05711703604265</c:v>
                </c:pt>
                <c:pt idx="7">
                  <c:v>866.93682628787417</c:v>
                </c:pt>
                <c:pt idx="8">
                  <c:v>776.24864283573254</c:v>
                </c:pt>
                <c:pt idx="9">
                  <c:v>769.6343102014373</c:v>
                </c:pt>
                <c:pt idx="10">
                  <c:v>797.92521111014355</c:v>
                </c:pt>
                <c:pt idx="11">
                  <c:v>791.17213419290761</c:v>
                </c:pt>
                <c:pt idx="12">
                  <c:v>779.46429723730978</c:v>
                </c:pt>
                <c:pt idx="13">
                  <c:v>804.73548420240786</c:v>
                </c:pt>
                <c:pt idx="14">
                  <c:v>756.31126487545566</c:v>
                </c:pt>
                <c:pt idx="15">
                  <c:v>780.48431241192975</c:v>
                </c:pt>
                <c:pt idx="16">
                  <c:v>769.03477959914801</c:v>
                </c:pt>
                <c:pt idx="17">
                  <c:v>763.89651126199851</c:v>
                </c:pt>
                <c:pt idx="18">
                  <c:v>709.94891789066435</c:v>
                </c:pt>
                <c:pt idx="19">
                  <c:v>678.60091513835744</c:v>
                </c:pt>
                <c:pt idx="20">
                  <c:v>699.6137557790247</c:v>
                </c:pt>
                <c:pt idx="21">
                  <c:v>714.08154111309705</c:v>
                </c:pt>
                <c:pt idx="22">
                  <c:v>726.15636646528742</c:v>
                </c:pt>
                <c:pt idx="23">
                  <c:v>689.40502693477265</c:v>
                </c:pt>
              </c:numCache>
            </c:numRef>
          </c:val>
        </c:ser>
        <c:ser>
          <c:idx val="3"/>
          <c:order val="3"/>
          <c:tx>
            <c:strRef>
              <c:f>'16.家庭におけるCO2排出量（世帯あたり）'!$Z$42</c:f>
              <c:strCache>
                <c:ptCount val="1"/>
                <c:pt idx="0">
                  <c:v>厨房</c:v>
                </c:pt>
              </c:strCache>
            </c:strRef>
          </c:tx>
          <c:spPr>
            <a:ln>
              <a:solidFill>
                <a:sysClr val="windowText" lastClr="000000"/>
              </a:solidFill>
            </a:ln>
          </c:spPr>
          <c:cat>
            <c:numRef>
              <c:f>'16.家庭におけるCO2排出量（世帯あたり）'!$AA$9:$AX$9</c:f>
              <c:numCache>
                <c:formatCode>General</c:formatCode>
                <c:ptCount val="2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</c:numCache>
            </c:numRef>
          </c:cat>
          <c:val>
            <c:numRef>
              <c:f>'16.家庭におけるCO2排出量（世帯あたり）'!$AA$42:$AX$42</c:f>
              <c:numCache>
                <c:formatCode>#,##0;[Red]\-#,##0</c:formatCode>
                <c:ptCount val="24"/>
                <c:pt idx="0">
                  <c:v>238.03744218042738</c:v>
                </c:pt>
                <c:pt idx="1">
                  <c:v>233.0038118715768</c:v>
                </c:pt>
                <c:pt idx="2">
                  <c:v>232.4791928054274</c:v>
                </c:pt>
                <c:pt idx="3">
                  <c:v>233.13039012600393</c:v>
                </c:pt>
                <c:pt idx="4">
                  <c:v>243.57344919862433</c:v>
                </c:pt>
                <c:pt idx="5">
                  <c:v>236.25754190394747</c:v>
                </c:pt>
                <c:pt idx="6">
                  <c:v>224.85243592954103</c:v>
                </c:pt>
                <c:pt idx="7">
                  <c:v>224.8275355712384</c:v>
                </c:pt>
                <c:pt idx="8">
                  <c:v>248.2942177303338</c:v>
                </c:pt>
                <c:pt idx="9">
                  <c:v>256.1813029976114</c:v>
                </c:pt>
                <c:pt idx="10">
                  <c:v>250.1302190869836</c:v>
                </c:pt>
                <c:pt idx="11">
                  <c:v>232.39537489157905</c:v>
                </c:pt>
                <c:pt idx="12">
                  <c:v>232.77018078682036</c:v>
                </c:pt>
                <c:pt idx="13">
                  <c:v>245.90058665787217</c:v>
                </c:pt>
                <c:pt idx="14">
                  <c:v>235.89031788975674</c:v>
                </c:pt>
                <c:pt idx="15">
                  <c:v>227.69508027389895</c:v>
                </c:pt>
                <c:pt idx="16">
                  <c:v>225.68431456886569</c:v>
                </c:pt>
                <c:pt idx="17">
                  <c:v>233.18697792687502</c:v>
                </c:pt>
                <c:pt idx="18">
                  <c:v>231.83262608466134</c:v>
                </c:pt>
                <c:pt idx="19">
                  <c:v>220.40660141970235</c:v>
                </c:pt>
                <c:pt idx="20">
                  <c:v>222.81352801871941</c:v>
                </c:pt>
                <c:pt idx="21">
                  <c:v>239.22425022570889</c:v>
                </c:pt>
                <c:pt idx="22">
                  <c:v>252.58403592415522</c:v>
                </c:pt>
                <c:pt idx="23">
                  <c:v>253.419785328156</c:v>
                </c:pt>
              </c:numCache>
            </c:numRef>
          </c:val>
        </c:ser>
        <c:ser>
          <c:idx val="4"/>
          <c:order val="4"/>
          <c:tx>
            <c:strRef>
              <c:f>'16.家庭におけるCO2排出量（世帯あたり）'!$Z$43</c:f>
              <c:strCache>
                <c:ptCount val="1"/>
                <c:pt idx="0">
                  <c:v>動力他1)</c:v>
                </c:pt>
              </c:strCache>
            </c:strRef>
          </c:tx>
          <c:spPr>
            <a:ln>
              <a:solidFill>
                <a:sysClr val="windowText" lastClr="000000"/>
              </a:solidFill>
            </a:ln>
          </c:spPr>
          <c:cat>
            <c:numRef>
              <c:f>'16.家庭におけるCO2排出量（世帯あたり）'!$AA$9:$AX$9</c:f>
              <c:numCache>
                <c:formatCode>General</c:formatCode>
                <c:ptCount val="2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</c:numCache>
            </c:numRef>
          </c:cat>
          <c:val>
            <c:numRef>
              <c:f>'16.家庭におけるCO2排出量（世帯あたり）'!$AA$43:$AX$43</c:f>
              <c:numCache>
                <c:formatCode>#,##0;[Red]\-#,##0</c:formatCode>
                <c:ptCount val="24"/>
                <c:pt idx="0">
                  <c:v>1399.6988143376504</c:v>
                </c:pt>
                <c:pt idx="1">
                  <c:v>1435.5789722705031</c:v>
                </c:pt>
                <c:pt idx="2">
                  <c:v>1470.961304095739</c:v>
                </c:pt>
                <c:pt idx="3">
                  <c:v>1382.7605070393306</c:v>
                </c:pt>
                <c:pt idx="4">
                  <c:v>1500.6726813548451</c:v>
                </c:pt>
                <c:pt idx="5">
                  <c:v>1486.3378229800446</c:v>
                </c:pt>
                <c:pt idx="6">
                  <c:v>1512.1690228109971</c:v>
                </c:pt>
                <c:pt idx="7">
                  <c:v>1442.5917488005073</c:v>
                </c:pt>
                <c:pt idx="8">
                  <c:v>1419.331032983391</c:v>
                </c:pt>
                <c:pt idx="9">
                  <c:v>1496.8122548214978</c:v>
                </c:pt>
                <c:pt idx="10">
                  <c:v>1515.9280986319286</c:v>
                </c:pt>
                <c:pt idx="11">
                  <c:v>1514.1022721409922</c:v>
                </c:pt>
                <c:pt idx="12">
                  <c:v>1628.6504027736037</c:v>
                </c:pt>
                <c:pt idx="13">
                  <c:v>1704.7742058542417</c:v>
                </c:pt>
                <c:pt idx="14">
                  <c:v>1623.6187513719026</c:v>
                </c:pt>
                <c:pt idx="15">
                  <c:v>1666.3715578071085</c:v>
                </c:pt>
                <c:pt idx="16">
                  <c:v>1563.1320847109666</c:v>
                </c:pt>
                <c:pt idx="17">
                  <c:v>1740.8472122355095</c:v>
                </c:pt>
                <c:pt idx="18">
                  <c:v>1647.3645912579611</c:v>
                </c:pt>
                <c:pt idx="19">
                  <c:v>1507.3144146118059</c:v>
                </c:pt>
                <c:pt idx="20">
                  <c:v>1517.1926275216058</c:v>
                </c:pt>
                <c:pt idx="21">
                  <c:v>1791.2373123233415</c:v>
                </c:pt>
                <c:pt idx="22">
                  <c:v>1961.2121590300676</c:v>
                </c:pt>
                <c:pt idx="23">
                  <c:v>1945.0895165469494</c:v>
                </c:pt>
              </c:numCache>
            </c:numRef>
          </c:val>
        </c:ser>
        <c:ser>
          <c:idx val="5"/>
          <c:order val="5"/>
          <c:tx>
            <c:strRef>
              <c:f>'16.家庭におけるCO2排出量（世帯あたり）'!$Z$44</c:f>
              <c:strCache>
                <c:ptCount val="1"/>
                <c:pt idx="0">
                  <c:v>自家用乗用車</c:v>
                </c:pt>
              </c:strCache>
            </c:strRef>
          </c:tx>
          <c:spPr>
            <a:ln>
              <a:solidFill>
                <a:sysClr val="windowText" lastClr="000000"/>
              </a:solidFill>
            </a:ln>
          </c:spPr>
          <c:cat>
            <c:numRef>
              <c:f>'16.家庭におけるCO2排出量（世帯あたり）'!$AA$9:$AX$9</c:f>
              <c:numCache>
                <c:formatCode>General</c:formatCode>
                <c:ptCount val="2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</c:numCache>
            </c:numRef>
          </c:cat>
          <c:val>
            <c:numRef>
              <c:f>'16.家庭におけるCO2排出量（世帯あたり）'!$AA$44:$AX$44</c:f>
              <c:numCache>
                <c:formatCode>#,##0;[Red]\-#,##0</c:formatCode>
                <c:ptCount val="24"/>
                <c:pt idx="0">
                  <c:v>1364.5057161672039</c:v>
                </c:pt>
                <c:pt idx="1">
                  <c:v>1406.541401874214</c:v>
                </c:pt>
                <c:pt idx="2">
                  <c:v>1488.6041977919263</c:v>
                </c:pt>
                <c:pt idx="3">
                  <c:v>1562.5721648588026</c:v>
                </c:pt>
                <c:pt idx="4">
                  <c:v>1724.324866553425</c:v>
                </c:pt>
                <c:pt idx="5">
                  <c:v>1791.5806476723606</c:v>
                </c:pt>
                <c:pt idx="6">
                  <c:v>1809.5627288019148</c:v>
                </c:pt>
                <c:pt idx="7">
                  <c:v>1707.7915610091352</c:v>
                </c:pt>
                <c:pt idx="8">
                  <c:v>1694.5903813830116</c:v>
                </c:pt>
                <c:pt idx="9">
                  <c:v>1687.7279058796228</c:v>
                </c:pt>
                <c:pt idx="10">
                  <c:v>1628.069005601966</c:v>
                </c:pt>
                <c:pt idx="11">
                  <c:v>1703.7288221245722</c:v>
                </c:pt>
                <c:pt idx="12">
                  <c:v>1753.1029807864534</c:v>
                </c:pt>
                <c:pt idx="13">
                  <c:v>1705.0565718956786</c:v>
                </c:pt>
                <c:pt idx="14">
                  <c:v>1673.892282859282</c:v>
                </c:pt>
                <c:pt idx="15">
                  <c:v>1594.7001764327124</c:v>
                </c:pt>
                <c:pt idx="16">
                  <c:v>1648.0188076860584</c:v>
                </c:pt>
                <c:pt idx="17">
                  <c:v>1548.8678682267137</c:v>
                </c:pt>
                <c:pt idx="18">
                  <c:v>1535.2681117344912</c:v>
                </c:pt>
                <c:pt idx="19">
                  <c:v>1573.4886138778272</c:v>
                </c:pt>
                <c:pt idx="20">
                  <c:v>1356.6105798879512</c:v>
                </c:pt>
                <c:pt idx="21">
                  <c:v>1354.9843712976844</c:v>
                </c:pt>
                <c:pt idx="22">
                  <c:v>1339.908274405826</c:v>
                </c:pt>
                <c:pt idx="23">
                  <c:v>1272.0608574730281</c:v>
                </c:pt>
              </c:numCache>
            </c:numRef>
          </c:val>
        </c:ser>
        <c:ser>
          <c:idx val="6"/>
          <c:order val="6"/>
          <c:tx>
            <c:strRef>
              <c:f>'16.家庭におけるCO2排出量（世帯あたり）'!$Z$45</c:f>
              <c:strCache>
                <c:ptCount val="1"/>
                <c:pt idx="0">
                  <c:v>一般廃棄物</c:v>
                </c:pt>
              </c:strCache>
            </c:strRef>
          </c:tx>
          <c:spPr>
            <a:ln>
              <a:solidFill>
                <a:sysClr val="windowText" lastClr="000000"/>
              </a:solidFill>
            </a:ln>
          </c:spPr>
          <c:cat>
            <c:numRef>
              <c:f>'16.家庭におけるCO2排出量（世帯あたり）'!$AA$9:$AX$9</c:f>
              <c:numCache>
                <c:formatCode>General</c:formatCode>
                <c:ptCount val="2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</c:numCache>
            </c:numRef>
          </c:cat>
          <c:val>
            <c:numRef>
              <c:f>'16.家庭におけるCO2排出量（世帯あたり）'!$AA$45:$AX$45</c:f>
              <c:numCache>
                <c:formatCode>#,##0;[Red]\-#,##0</c:formatCode>
                <c:ptCount val="24"/>
                <c:pt idx="0">
                  <c:v>286.81346588820986</c:v>
                </c:pt>
                <c:pt idx="1">
                  <c:v>277.96697664573901</c:v>
                </c:pt>
                <c:pt idx="2">
                  <c:v>273.9730015817089</c:v>
                </c:pt>
                <c:pt idx="3">
                  <c:v>267.72573556594222</c:v>
                </c:pt>
                <c:pt idx="4">
                  <c:v>267.78753592729646</c:v>
                </c:pt>
                <c:pt idx="5">
                  <c:v>267.59589818999291</c:v>
                </c:pt>
                <c:pt idx="6">
                  <c:v>274.23268286936286</c:v>
                </c:pt>
                <c:pt idx="7">
                  <c:v>274.18468375458912</c:v>
                </c:pt>
                <c:pt idx="8">
                  <c:v>269.4980315479786</c:v>
                </c:pt>
                <c:pt idx="9">
                  <c:v>271.9558530098663</c:v>
                </c:pt>
                <c:pt idx="10">
                  <c:v>279.2958603919256</c:v>
                </c:pt>
                <c:pt idx="11">
                  <c:v>281.18561787521861</c:v>
                </c:pt>
                <c:pt idx="12">
                  <c:v>282.34202549652366</c:v>
                </c:pt>
                <c:pt idx="13">
                  <c:v>280.09411925606872</c:v>
                </c:pt>
                <c:pt idx="14">
                  <c:v>259.26535656792532</c:v>
                </c:pt>
                <c:pt idx="15">
                  <c:v>281.15569453400491</c:v>
                </c:pt>
                <c:pt idx="16">
                  <c:v>263.04193533621708</c:v>
                </c:pt>
                <c:pt idx="17">
                  <c:v>253.78050896910995</c:v>
                </c:pt>
                <c:pt idx="18">
                  <c:v>272.71157460450632</c:v>
                </c:pt>
                <c:pt idx="19">
                  <c:v>253.29359353865848</c:v>
                </c:pt>
                <c:pt idx="20">
                  <c:v>233.19744233674112</c:v>
                </c:pt>
                <c:pt idx="21">
                  <c:v>237.31336748304815</c:v>
                </c:pt>
                <c:pt idx="22">
                  <c:v>276.56377613787686</c:v>
                </c:pt>
                <c:pt idx="23">
                  <c:v>302.87569117862893</c:v>
                </c:pt>
              </c:numCache>
            </c:numRef>
          </c:val>
        </c:ser>
        <c:ser>
          <c:idx val="7"/>
          <c:order val="7"/>
          <c:tx>
            <c:strRef>
              <c:f>'16.家庭におけるCO2排出量（世帯あたり）'!$Z$46</c:f>
              <c:strCache>
                <c:ptCount val="1"/>
                <c:pt idx="0">
                  <c:v>水道</c:v>
                </c:pt>
              </c:strCache>
            </c:strRef>
          </c:tx>
          <c:spPr>
            <a:ln>
              <a:solidFill>
                <a:sysClr val="windowText" lastClr="000000"/>
              </a:solidFill>
            </a:ln>
          </c:spPr>
          <c:cat>
            <c:numRef>
              <c:f>'16.家庭におけるCO2排出量（世帯あたり）'!$AA$9:$AX$9</c:f>
              <c:numCache>
                <c:formatCode>General</c:formatCode>
                <c:ptCount val="2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</c:numCache>
            </c:numRef>
          </c:cat>
          <c:val>
            <c:numRef>
              <c:f>'16.家庭におけるCO2排出量（世帯あたり）'!$AA$46:$AX$46</c:f>
              <c:numCache>
                <c:formatCode>#,##0;[Red]\-#,##0</c:formatCode>
                <c:ptCount val="24"/>
                <c:pt idx="0">
                  <c:v>50.048098510882802</c:v>
                </c:pt>
                <c:pt idx="1">
                  <c:v>62.940542107842575</c:v>
                </c:pt>
                <c:pt idx="2">
                  <c:v>76.151533354694379</c:v>
                </c:pt>
                <c:pt idx="3">
                  <c:v>80.980856054643482</c:v>
                </c:pt>
                <c:pt idx="4">
                  <c:v>101.20103330107807</c:v>
                </c:pt>
                <c:pt idx="5">
                  <c:v>104.642270216393</c:v>
                </c:pt>
                <c:pt idx="6">
                  <c:v>96.12048159238239</c:v>
                </c:pt>
                <c:pt idx="7">
                  <c:v>84.112144436001273</c:v>
                </c:pt>
                <c:pt idx="8">
                  <c:v>76.949877665397338</c:v>
                </c:pt>
                <c:pt idx="9">
                  <c:v>73.60105189853175</c:v>
                </c:pt>
                <c:pt idx="10">
                  <c:v>67.382140313732137</c:v>
                </c:pt>
                <c:pt idx="11">
                  <c:v>64.018666117304306</c:v>
                </c:pt>
                <c:pt idx="12">
                  <c:v>65.456432154607185</c:v>
                </c:pt>
                <c:pt idx="13">
                  <c:v>65.395548748408359</c:v>
                </c:pt>
                <c:pt idx="14">
                  <c:v>60.326022328952689</c:v>
                </c:pt>
                <c:pt idx="15">
                  <c:v>57.101840797110889</c:v>
                </c:pt>
                <c:pt idx="16">
                  <c:v>58.97658629412242</c:v>
                </c:pt>
                <c:pt idx="17">
                  <c:v>74.145558838183078</c:v>
                </c:pt>
                <c:pt idx="18">
                  <c:v>93.819181601037769</c:v>
                </c:pt>
                <c:pt idx="19">
                  <c:v>93.602749465315114</c:v>
                </c:pt>
                <c:pt idx="20">
                  <c:v>103.20925042767082</c:v>
                </c:pt>
                <c:pt idx="21">
                  <c:v>118.39153849250451</c:v>
                </c:pt>
                <c:pt idx="22">
                  <c:v>113.69170494532152</c:v>
                </c:pt>
                <c:pt idx="23">
                  <c:v>105.68684100447277</c:v>
                </c:pt>
              </c:numCache>
            </c:numRef>
          </c:val>
        </c:ser>
        <c:gapWidth val="40"/>
        <c:overlap val="100"/>
        <c:axId val="122438016"/>
        <c:axId val="122439552"/>
      </c:barChart>
      <c:lineChart>
        <c:grouping val="standard"/>
        <c:ser>
          <c:idx val="10"/>
          <c:order val="8"/>
          <c:tx>
            <c:strRef>
              <c:f>'16.家庭におけるCO2排出量（世帯あたり）'!$Y$10</c:f>
              <c:strCache>
                <c:ptCount val="1"/>
                <c:pt idx="0">
                  <c:v>合計</c:v>
                </c:pt>
              </c:strCache>
            </c:strRef>
          </c:tx>
          <c:spPr>
            <a:ln>
              <a:noFill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endParaRPr lang="ja-JP"/>
              </a:p>
            </c:txPr>
            <c:dLblPos val="t"/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'16.家庭におけるCO2排出量（世帯あたり）'!$AA$37:$AX$37</c:f>
              <c:numCache>
                <c:formatCode>General</c:formatCode>
                <c:ptCount val="2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</c:numCache>
            </c:numRef>
          </c:cat>
          <c:val>
            <c:numRef>
              <c:f>'16.家庭におけるCO2排出量（世帯あたり）'!$AA$10:$AX$10</c:f>
              <c:numCache>
                <c:formatCode>#,##0;[Red]\-#,##0</c:formatCode>
                <c:ptCount val="24"/>
                <c:pt idx="0">
                  <c:v>4892.4449272097418</c:v>
                </c:pt>
                <c:pt idx="1">
                  <c:v>4935.0013829469053</c:v>
                </c:pt>
                <c:pt idx="2">
                  <c:v>5149.7749723402094</c:v>
                </c:pt>
                <c:pt idx="3">
                  <c:v>5202.3297043607299</c:v>
                </c:pt>
                <c:pt idx="4">
                  <c:v>5512.0580187343639</c:v>
                </c:pt>
                <c:pt idx="5">
                  <c:v>5618.6186251677454</c:v>
                </c:pt>
                <c:pt idx="6">
                  <c:v>5578.9140373346045</c:v>
                </c:pt>
                <c:pt idx="7">
                  <c:v>5336.1687121261339</c:v>
                </c:pt>
                <c:pt idx="8">
                  <c:v>5263.2503917339945</c:v>
                </c:pt>
                <c:pt idx="9">
                  <c:v>5393.0371317895606</c:v>
                </c:pt>
                <c:pt idx="10">
                  <c:v>5400.0208483018087</c:v>
                </c:pt>
                <c:pt idx="11">
                  <c:v>5356.0394789204202</c:v>
                </c:pt>
                <c:pt idx="12">
                  <c:v>5602.1049945472269</c:v>
                </c:pt>
                <c:pt idx="13">
                  <c:v>5550.6039265457048</c:v>
                </c:pt>
                <c:pt idx="14">
                  <c:v>5432.9721145167996</c:v>
                </c:pt>
                <c:pt idx="15">
                  <c:v>5503.6387548821895</c:v>
                </c:pt>
                <c:pt idx="16">
                  <c:v>5262.5850472220973</c:v>
                </c:pt>
                <c:pt idx="17">
                  <c:v>5429.5684007449017</c:v>
                </c:pt>
                <c:pt idx="18">
                  <c:v>5221.9892933603987</c:v>
                </c:pt>
                <c:pt idx="19">
                  <c:v>5009.6612634974008</c:v>
                </c:pt>
                <c:pt idx="20">
                  <c:v>4954.7548377397379</c:v>
                </c:pt>
                <c:pt idx="21">
                  <c:v>5276.7878244172643</c:v>
                </c:pt>
                <c:pt idx="22">
                  <c:v>5494.6057627891314</c:v>
                </c:pt>
                <c:pt idx="23">
                  <c:v>5366.6224319248477</c:v>
                </c:pt>
              </c:numCache>
            </c:numRef>
          </c:val>
        </c:ser>
        <c:marker val="1"/>
        <c:axId val="122438016"/>
        <c:axId val="122439552"/>
      </c:lineChart>
      <c:catAx>
        <c:axId val="122438016"/>
        <c:scaling>
          <c:orientation val="minMax"/>
        </c:scaling>
        <c:axPos val="b"/>
        <c:numFmt formatCode="General" sourceLinked="1"/>
        <c:tickLblPos val="nextTo"/>
        <c:spPr>
          <a:ln>
            <a:solidFill>
              <a:sysClr val="windowText" lastClr="000000"/>
            </a:solidFill>
          </a:ln>
        </c:spPr>
        <c:txPr>
          <a:bodyPr rot="-5400000" vert="horz"/>
          <a:lstStyle/>
          <a:p>
            <a:pPr>
              <a:defRPr sz="1200"/>
            </a:pPr>
            <a:endParaRPr lang="ja-JP"/>
          </a:p>
        </c:txPr>
        <c:crossAx val="122439552"/>
        <c:crosses val="autoZero"/>
        <c:auto val="1"/>
        <c:lblAlgn val="ctr"/>
        <c:lblOffset val="100"/>
      </c:catAx>
      <c:valAx>
        <c:axId val="122439552"/>
        <c:scaling>
          <c:orientation val="minMax"/>
        </c:scaling>
        <c:axPos val="l"/>
        <c:numFmt formatCode="#,##0;[Red]\-#,##0" sourceLinked="1"/>
        <c:tickLblPos val="nextTo"/>
        <c:spPr>
          <a:ln>
            <a:solidFill>
              <a:sysClr val="windowText" lastClr="000000"/>
            </a:solidFill>
          </a:ln>
        </c:spPr>
        <c:txPr>
          <a:bodyPr/>
          <a:lstStyle/>
          <a:p>
            <a:pPr>
              <a:defRPr sz="1200"/>
            </a:pPr>
            <a:endParaRPr lang="ja-JP"/>
          </a:p>
        </c:txPr>
        <c:crossAx val="122438016"/>
        <c:crosses val="autoZero"/>
        <c:crossBetween val="between"/>
      </c:valAx>
    </c:plotArea>
    <c:legend>
      <c:legendPos val="r"/>
      <c:legendEntry>
        <c:idx val="8"/>
        <c:delete val="1"/>
      </c:legendEntry>
      <c:layout>
        <c:manualLayout>
          <c:xMode val="edge"/>
          <c:yMode val="edge"/>
          <c:x val="0.84815217542251653"/>
          <c:y val="0.35657783517801039"/>
          <c:w val="0.15008415614714848"/>
          <c:h val="0.36304443426053234"/>
        </c:manualLayout>
      </c:layout>
      <c:txPr>
        <a:bodyPr/>
        <a:lstStyle/>
        <a:p>
          <a:pPr>
            <a:defRPr sz="1100"/>
          </a:pPr>
          <a:endParaRPr lang="ja-JP"/>
        </a:p>
      </c:txPr>
    </c:legend>
    <c:plotVisOnly val="1"/>
    <c:dispBlanksAs val="gap"/>
  </c:chart>
  <c:spPr>
    <a:ln>
      <a:noFill/>
    </a:ln>
  </c:spPr>
  <c:printSettings>
    <c:headerFooter/>
    <c:pageMargins b="0.75000000000000078" l="0.70000000000000062" r="0.70000000000000062" t="0.75000000000000078" header="0.30000000000000032" footer="0.30000000000000032"/>
    <c:pageSetup/>
  </c:printSettings>
  <c:userShapes r:id="rId1"/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tx>
        <c:rich>
          <a:bodyPr/>
          <a:lstStyle/>
          <a:p>
            <a:pPr>
              <a:defRPr sz="1600"/>
            </a:pPr>
            <a:r>
              <a:rPr lang="en-US" altLang="ja-JP" sz="1600" b="1"/>
              <a:t>2013</a:t>
            </a:r>
            <a:r>
              <a:rPr lang="ja-JP" altLang="ja-JP" sz="1600" b="1"/>
              <a:t>年度の家庭からの</a:t>
            </a:r>
            <a:r>
              <a:rPr lang="en-US" altLang="ja-JP" sz="1600" b="1"/>
              <a:t>CO</a:t>
            </a:r>
            <a:r>
              <a:rPr lang="en-US" altLang="ja-JP" sz="1600" b="1" baseline="-25000"/>
              <a:t>2</a:t>
            </a:r>
            <a:r>
              <a:rPr lang="ja-JP" altLang="ja-JP" sz="1600" b="1"/>
              <a:t>排出量（燃料種別）</a:t>
            </a:r>
            <a:endParaRPr lang="ja-JP" altLang="ja-JP" sz="1600"/>
          </a:p>
        </c:rich>
      </c:tx>
    </c:title>
    <c:plotArea>
      <c:layout>
        <c:manualLayout>
          <c:layoutTarget val="inner"/>
          <c:xMode val="edge"/>
          <c:yMode val="edge"/>
          <c:x val="0.19525240740740751"/>
          <c:y val="0.14517629629629641"/>
          <c:w val="0.62656611111111116"/>
          <c:h val="0.62656611111111116"/>
        </c:manualLayout>
      </c:layout>
      <c:doughnutChart>
        <c:varyColors val="1"/>
        <c:ser>
          <c:idx val="0"/>
          <c:order val="0"/>
          <c:spPr>
            <a:ln>
              <a:solidFill>
                <a:schemeClr val="tx1"/>
              </a:solidFill>
            </a:ln>
          </c:spPr>
          <c:dLbls>
            <c:dLbl>
              <c:idx val="0"/>
              <c:layout>
                <c:manualLayout>
                  <c:x val="7.5297023809523897E-2"/>
                  <c:y val="-0.12892043650793672"/>
                </c:manualLayout>
              </c:layout>
              <c:showVal val="1"/>
              <c:showCatNam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7638888888888867E-2"/>
                  <c:y val="0"/>
                </c:manualLayout>
              </c:layout>
              <c:showVal val="1"/>
              <c:showCatNam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9.572134651999685E-2"/>
                  <c:y val="-8.9165431811798465E-2"/>
                </c:manualLayout>
              </c:layout>
              <c:showVal val="1"/>
              <c:showCatNam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2.2380067504729789E-2"/>
                  <c:y val="-9.0772495121193841E-3"/>
                </c:manualLayout>
              </c:layout>
              <c:showVal val="1"/>
              <c:showCatNam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2396626984126991E-2"/>
                  <c:y val="-0.10173015873015877"/>
                </c:manualLayout>
              </c:layout>
              <c:showVal val="1"/>
              <c:showCatNam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/>
                </a:pPr>
                <a:endParaRPr lang="ja-JP"/>
              </a:p>
            </c:txPr>
            <c:showVal val="1"/>
            <c:showCatName val="1"/>
            <c:extLst>
              <c:ext xmlns:c15="http://schemas.microsoft.com/office/drawing/2012/chart" uri="{CE6537A1-D6FC-4f65-9D91-7224C49458BB}"/>
            </c:extLst>
          </c:dLbls>
          <c:cat>
            <c:strRef>
              <c:f>'17.家庭におけるCO2排出量（一人あたり）'!$Z$25:$Z$34</c:f>
              <c:strCache>
                <c:ptCount val="10"/>
                <c:pt idx="0">
                  <c:v>石炭等</c:v>
                </c:pt>
                <c:pt idx="1">
                  <c:v>灯油</c:v>
                </c:pt>
                <c:pt idx="2">
                  <c:v>LPG</c:v>
                </c:pt>
                <c:pt idx="3">
                  <c:v>都市ガス</c:v>
                </c:pt>
                <c:pt idx="4">
                  <c:v>電力</c:v>
                </c:pt>
                <c:pt idx="5">
                  <c:v>熱</c:v>
                </c:pt>
                <c:pt idx="6">
                  <c:v>ガソリン</c:v>
                </c:pt>
                <c:pt idx="7">
                  <c:v>軽油</c:v>
                </c:pt>
                <c:pt idx="8">
                  <c:v>一般廃棄物</c:v>
                </c:pt>
                <c:pt idx="9">
                  <c:v>水道</c:v>
                </c:pt>
              </c:strCache>
            </c:strRef>
          </c:cat>
          <c:val>
            <c:numRef>
              <c:f>'17.家庭におけるCO2排出量（一人あたり）'!$AX$25:$AX$34</c:f>
              <c:numCache>
                <c:formatCode>0.0%</c:formatCode>
                <c:ptCount val="10"/>
                <c:pt idx="0">
                  <c:v>0</c:v>
                </c:pt>
                <c:pt idx="1">
                  <c:v>7.8779557164353559E-2</c:v>
                </c:pt>
                <c:pt idx="2">
                  <c:v>4.5379385136090869E-2</c:v>
                </c:pt>
                <c:pt idx="3">
                  <c:v>7.2639350259011054E-2</c:v>
                </c:pt>
                <c:pt idx="4">
                  <c:v>0.4898104087682561</c:v>
                </c:pt>
                <c:pt idx="5">
                  <c:v>2.2907960905154179E-4</c:v>
                </c:pt>
                <c:pt idx="6">
                  <c:v>0.22907330129163908</c:v>
                </c:pt>
                <c:pt idx="7">
                  <c:v>7.9586258858385349E-3</c:v>
                </c:pt>
                <c:pt idx="8">
                  <c:v>5.6436929376079928E-2</c:v>
                </c:pt>
                <c:pt idx="9">
                  <c:v>1.9693362509679301E-2</c:v>
                </c:pt>
              </c:numCache>
            </c:numRef>
          </c:val>
        </c:ser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</c:chart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0.15365091863517061"/>
          <c:y val="0.1664456370805884"/>
          <c:w val="0.68714282589676257"/>
          <c:h val="0.80353747941355591"/>
        </c:manualLayout>
      </c:layout>
      <c:doughnutChart>
        <c:varyColors val="1"/>
        <c:ser>
          <c:idx val="0"/>
          <c:order val="0"/>
          <c:spPr>
            <a:ln w="6350">
              <a:solidFill>
                <a:schemeClr val="tx1"/>
              </a:solidFill>
            </a:ln>
          </c:spPr>
          <c:dPt>
            <c:idx val="0"/>
            <c:spPr>
              <a:solidFill>
                <a:schemeClr val="accent1"/>
              </a:solidFill>
              <a:ln w="3175">
                <a:solidFill>
                  <a:schemeClr val="tx1"/>
                </a:solidFill>
              </a:ln>
              <a:effectLst/>
            </c:spPr>
          </c:dPt>
          <c:dPt>
            <c:idx val="1"/>
            <c:spPr>
              <a:solidFill>
                <a:schemeClr val="accent2"/>
              </a:solidFill>
              <a:ln w="6350">
                <a:solidFill>
                  <a:schemeClr val="tx1"/>
                </a:solidFill>
              </a:ln>
              <a:effectLst/>
            </c:spPr>
          </c:dPt>
          <c:dPt>
            <c:idx val="2"/>
            <c:spPr>
              <a:solidFill>
                <a:schemeClr val="accent3"/>
              </a:solidFill>
              <a:ln w="6350">
                <a:solidFill>
                  <a:schemeClr val="tx1"/>
                </a:solidFill>
              </a:ln>
              <a:effectLst/>
            </c:spPr>
          </c:dPt>
          <c:dPt>
            <c:idx val="3"/>
            <c:spPr>
              <a:solidFill>
                <a:schemeClr val="accent4"/>
              </a:solidFill>
              <a:ln w="6350">
                <a:solidFill>
                  <a:schemeClr val="tx1"/>
                </a:solidFill>
              </a:ln>
              <a:effectLst/>
            </c:spPr>
          </c:dPt>
          <c:dPt>
            <c:idx val="4"/>
            <c:spPr>
              <a:solidFill>
                <a:schemeClr val="accent5"/>
              </a:solidFill>
              <a:ln w="6350">
                <a:solidFill>
                  <a:schemeClr val="tx1"/>
                </a:solidFill>
              </a:ln>
              <a:effectLst/>
            </c:spPr>
          </c:dPt>
          <c:dPt>
            <c:idx val="5"/>
            <c:spPr>
              <a:solidFill>
                <a:schemeClr val="accent6"/>
              </a:solidFill>
              <a:ln w="6350">
                <a:solidFill>
                  <a:schemeClr val="tx1"/>
                </a:solidFill>
              </a:ln>
              <a:effectLst/>
            </c:spPr>
          </c:dPt>
          <c:dPt>
            <c:idx val="6"/>
            <c:spPr>
              <a:solidFill>
                <a:schemeClr val="accent1">
                  <a:lumMod val="60000"/>
                </a:schemeClr>
              </a:solidFill>
              <a:ln w="6350">
                <a:solidFill>
                  <a:schemeClr val="tx1"/>
                </a:solidFill>
              </a:ln>
              <a:effectLst/>
            </c:spPr>
          </c:dPt>
          <c:dPt>
            <c:idx val="7"/>
            <c:spPr>
              <a:solidFill>
                <a:schemeClr val="accent2">
                  <a:lumMod val="60000"/>
                </a:schemeClr>
              </a:solidFill>
              <a:ln w="6350">
                <a:solidFill>
                  <a:schemeClr val="tx1"/>
                </a:solidFill>
              </a:ln>
              <a:effectLst/>
            </c:spPr>
          </c:dPt>
          <c:dPt>
            <c:idx val="8"/>
            <c:spPr>
              <a:solidFill>
                <a:schemeClr val="accent3">
                  <a:lumMod val="60000"/>
                </a:schemeClr>
              </a:solidFill>
              <a:ln w="6350">
                <a:solidFill>
                  <a:schemeClr val="tx1"/>
                </a:solidFill>
              </a:ln>
              <a:effectLst/>
            </c:spPr>
          </c:dPt>
          <c:dLbls>
            <c:dLbl>
              <c:idx val="1"/>
              <c:layout>
                <c:manualLayout>
                  <c:x val="-0.2416666666666667"/>
                  <c:y val="-6.4966073130825128E-2"/>
                </c:manualLayout>
              </c:layout>
              <c:showCatName val="1"/>
              <c:showPercent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9722222222222224"/>
                  <c:y val="-0.16891179014014529"/>
                </c:manualLayout>
              </c:layout>
              <c:showCatName val="1"/>
              <c:showPercent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0.10000000000000006"/>
                  <c:y val="-0.19489821939247529"/>
                </c:manualLayout>
              </c:layout>
              <c:showCatName val="1"/>
              <c:showPercent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1111111111111165E-2"/>
                  <c:y val="-0.19453220974424595"/>
                </c:manualLayout>
              </c:layout>
              <c:showCatName val="1"/>
              <c:showPercent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1388888888888885"/>
                  <c:y val="-0.18817474236731771"/>
                </c:manualLayout>
              </c:layout>
              <c:showCatName val="1"/>
              <c:showPercent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0.23333333333333345"/>
                  <c:y val="-0.14942196820089759"/>
                </c:manualLayout>
              </c:layout>
              <c:showCatName val="1"/>
              <c:showPercent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0.20555555555555555"/>
                  <c:y val="-0.19093733510702676"/>
                </c:manualLayout>
              </c:layout>
              <c:showCatName val="1"/>
              <c:showPercent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0.30000000000000016"/>
                  <c:y val="-0.10402142550399222"/>
                </c:manualLayout>
              </c:layout>
              <c:showCatName val="1"/>
              <c:showPercent val="1"/>
              <c:extLs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CatName val="1"/>
            <c:showPercent val="1"/>
            <c:extLst>
              <c:ext xmlns:c15="http://schemas.microsoft.com/office/drawing/2012/chart" uri="{CE6537A1-D6FC-4f65-9D91-7224C49458BB}"/>
            </c:extLst>
          </c:dLbls>
          <c:cat>
            <c:strRef>
              <c:f>'1.Total'!$BG$21:$BG$27</c:f>
              <c:strCache>
                <c:ptCount val="7"/>
                <c:pt idx="0">
                  <c:v>CO2</c:v>
                </c:pt>
                <c:pt idx="1">
                  <c:v>CH4</c:v>
                </c:pt>
                <c:pt idx="2">
                  <c:v>N2O</c:v>
                </c:pt>
                <c:pt idx="3">
                  <c:v>HFCs</c:v>
                </c:pt>
                <c:pt idx="4">
                  <c:v>PFCs</c:v>
                </c:pt>
                <c:pt idx="5">
                  <c:v>SF6</c:v>
                </c:pt>
                <c:pt idx="6">
                  <c:v>NF3</c:v>
                </c:pt>
              </c:strCache>
            </c:strRef>
          </c:cat>
          <c:val>
            <c:numRef>
              <c:f>'1.Total'!$BH$21:$BH$27</c:f>
              <c:numCache>
                <c:formatCode>0.0%</c:formatCode>
                <c:ptCount val="7"/>
                <c:pt idx="0">
                  <c:v>0.93103759588839308</c:v>
                </c:pt>
                <c:pt idx="1">
                  <c:v>2.5602151569572146E-2</c:v>
                </c:pt>
                <c:pt idx="2">
                  <c:v>1.5952886404097564E-2</c:v>
                </c:pt>
                <c:pt idx="3">
                  <c:v>2.2572234646273281E-2</c:v>
                </c:pt>
                <c:pt idx="4">
                  <c:v>2.3299599572847293E-3</c:v>
                </c:pt>
                <c:pt idx="5">
                  <c:v>1.538427988442189E-3</c:v>
                </c:pt>
                <c:pt idx="6">
                  <c:v>9.6674354593698534E-4</c:v>
                </c:pt>
              </c:numCache>
            </c:numRef>
          </c:val>
        </c:ser>
        <c:dLbls>
          <c:showPercent val="1"/>
        </c:dLbls>
        <c:firstSliceAng val="0"/>
        <c:holeSize val="56"/>
      </c:doughnutChart>
      <c:spPr>
        <a:noFill/>
        <a:ln>
          <a:noFill/>
        </a:ln>
        <a:effectLst/>
      </c:spPr>
    </c:plotArea>
    <c:plotVisOnly val="1"/>
    <c:dispBlanksAs val="zero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tx>
        <c:rich>
          <a:bodyPr/>
          <a:lstStyle/>
          <a:p>
            <a:pPr>
              <a:defRPr/>
            </a:pPr>
            <a:r>
              <a:rPr lang="ja-JP" altLang="ja-JP" sz="1600"/>
              <a:t>家庭からの</a:t>
            </a:r>
            <a:r>
              <a:rPr lang="en-US" altLang="ja-JP" sz="1600"/>
              <a:t>CO</a:t>
            </a:r>
            <a:r>
              <a:rPr lang="en-US" altLang="ja-JP" sz="1600" baseline="-25000"/>
              <a:t>2</a:t>
            </a:r>
            <a:r>
              <a:rPr lang="ja-JP" altLang="ja-JP" sz="1600"/>
              <a:t>排出量（燃料種別）</a:t>
            </a:r>
          </a:p>
        </c:rich>
      </c:tx>
    </c:title>
    <c:plotArea>
      <c:layout>
        <c:manualLayout>
          <c:layoutTarget val="inner"/>
          <c:xMode val="edge"/>
          <c:yMode val="edge"/>
          <c:x val="0.12037541666666668"/>
          <c:y val="0.1320487037037037"/>
          <c:w val="0.72339680555555563"/>
          <c:h val="0.66606148148148203"/>
        </c:manualLayout>
      </c:layout>
      <c:barChart>
        <c:barDir val="col"/>
        <c:grouping val="stacked"/>
        <c:ser>
          <c:idx val="0"/>
          <c:order val="0"/>
          <c:tx>
            <c:strRef>
              <c:f>'17.家庭におけるCO2排出量（一人あたり）'!$Z$11</c:f>
              <c:strCache>
                <c:ptCount val="1"/>
                <c:pt idx="0">
                  <c:v>石炭等</c:v>
                </c:pt>
              </c:strCache>
            </c:strRef>
          </c:tx>
          <c:spPr>
            <a:ln>
              <a:solidFill>
                <a:sysClr val="windowText" lastClr="000000"/>
              </a:solidFill>
            </a:ln>
          </c:spPr>
          <c:cat>
            <c:numRef>
              <c:f>'17.家庭におけるCO2排出量（一人あたり）'!$AA$9:$AX$9</c:f>
              <c:numCache>
                <c:formatCode>General</c:formatCode>
                <c:ptCount val="2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</c:numCache>
            </c:numRef>
          </c:cat>
          <c:val>
            <c:numRef>
              <c:f>'17.家庭におけるCO2排出量（一人あたり）'!$AA$11:$AW$11</c:f>
              <c:numCache>
                <c:formatCode>#,##0;[Red]\-#,##0</c:formatCode>
                <c:ptCount val="23"/>
                <c:pt idx="0">
                  <c:v>2.5094841602840035</c:v>
                </c:pt>
                <c:pt idx="1">
                  <c:v>2.2192863354646981</c:v>
                </c:pt>
                <c:pt idx="2">
                  <c:v>2.961854138992666</c:v>
                </c:pt>
                <c:pt idx="3">
                  <c:v>2.4606126931457561</c:v>
                </c:pt>
                <c:pt idx="4">
                  <c:v>1.7966329280478188</c:v>
                </c:pt>
                <c:pt idx="5">
                  <c:v>1.4040763602188022</c:v>
                </c:pt>
                <c:pt idx="6">
                  <c:v>2.0215125336654509</c:v>
                </c:pt>
                <c:pt idx="7">
                  <c:v>1.6489152051259979</c:v>
                </c:pt>
                <c:pt idx="8">
                  <c:v>1.0575174794409079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</c:ser>
        <c:ser>
          <c:idx val="1"/>
          <c:order val="1"/>
          <c:tx>
            <c:strRef>
              <c:f>'17.家庭におけるCO2排出量（一人あたり）'!$Z$12</c:f>
              <c:strCache>
                <c:ptCount val="1"/>
                <c:pt idx="0">
                  <c:v>灯油</c:v>
                </c:pt>
              </c:strCache>
            </c:strRef>
          </c:tx>
          <c:spPr>
            <a:ln>
              <a:solidFill>
                <a:sysClr val="windowText" lastClr="000000"/>
              </a:solidFill>
            </a:ln>
          </c:spPr>
          <c:cat>
            <c:numRef>
              <c:f>'17.家庭におけるCO2排出量（一人あたり）'!$AA$9:$AX$9</c:f>
              <c:numCache>
                <c:formatCode>General</c:formatCode>
                <c:ptCount val="2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</c:numCache>
            </c:numRef>
          </c:cat>
          <c:val>
            <c:numRef>
              <c:f>'17.家庭におけるCO2排出量（一人あたり）'!$AA$12:$AX$12</c:f>
              <c:numCache>
                <c:formatCode>#,##0;[Red]\-#,##0</c:formatCode>
                <c:ptCount val="24"/>
                <c:pt idx="0">
                  <c:v>207.68336374375974</c:v>
                </c:pt>
                <c:pt idx="1">
                  <c:v>202.12507465761118</c:v>
                </c:pt>
                <c:pt idx="2">
                  <c:v>219.88729753418914</c:v>
                </c:pt>
                <c:pt idx="3">
                  <c:v>236.8894824658102</c:v>
                </c:pt>
                <c:pt idx="4">
                  <c:v>221.07262819336998</c:v>
                </c:pt>
                <c:pt idx="5">
                  <c:v>245.08410882693158</c:v>
                </c:pt>
                <c:pt idx="6">
                  <c:v>238.08152029214412</c:v>
                </c:pt>
                <c:pt idx="7">
                  <c:v>234.06020065483162</c:v>
                </c:pt>
                <c:pt idx="8">
                  <c:v>228.20654477559802</c:v>
                </c:pt>
                <c:pt idx="9">
                  <c:v>240.55984747392705</c:v>
                </c:pt>
                <c:pt idx="10">
                  <c:v>255.65898686228837</c:v>
                </c:pt>
                <c:pt idx="11">
                  <c:v>235.95923616675287</c:v>
                </c:pt>
                <c:pt idx="12">
                  <c:v>250.2895900643546</c:v>
                </c:pt>
                <c:pt idx="13">
                  <c:v>220.53264464405478</c:v>
                </c:pt>
                <c:pt idx="14">
                  <c:v>230.27050275689115</c:v>
                </c:pt>
                <c:pt idx="15">
                  <c:v>249.58232450002282</c:v>
                </c:pt>
                <c:pt idx="16">
                  <c:v>221.33454572207114</c:v>
                </c:pt>
                <c:pt idx="17">
                  <c:v>210.69557858680338</c:v>
                </c:pt>
                <c:pt idx="18">
                  <c:v>194.40519726303728</c:v>
                </c:pt>
                <c:pt idx="19">
                  <c:v>189.99803443458214</c:v>
                </c:pt>
                <c:pt idx="20">
                  <c:v>205.61299035500696</c:v>
                </c:pt>
                <c:pt idx="21">
                  <c:v>198.90944181321868</c:v>
                </c:pt>
                <c:pt idx="22">
                  <c:v>190.54930636812199</c:v>
                </c:pt>
                <c:pt idx="23">
                  <c:v>181.32006527901072</c:v>
                </c:pt>
              </c:numCache>
            </c:numRef>
          </c:val>
        </c:ser>
        <c:ser>
          <c:idx val="2"/>
          <c:order val="2"/>
          <c:tx>
            <c:strRef>
              <c:f>'17.家庭におけるCO2排出量（一人あたり）'!$Z$13</c:f>
              <c:strCache>
                <c:ptCount val="1"/>
                <c:pt idx="0">
                  <c:v>LPG</c:v>
                </c:pt>
              </c:strCache>
            </c:strRef>
          </c:tx>
          <c:spPr>
            <a:ln>
              <a:solidFill>
                <a:sysClr val="windowText" lastClr="000000"/>
              </a:solidFill>
            </a:ln>
          </c:spPr>
          <c:cat>
            <c:numRef>
              <c:f>'17.家庭におけるCO2排出量（一人あたり）'!$AA$9:$AX$9</c:f>
              <c:numCache>
                <c:formatCode>General</c:formatCode>
                <c:ptCount val="2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</c:numCache>
            </c:numRef>
          </c:cat>
          <c:val>
            <c:numRef>
              <c:f>'17.家庭におけるCO2排出量（一人あたり）'!$AA$13:$AX$13</c:f>
              <c:numCache>
                <c:formatCode>#,##0;[Red]\-#,##0</c:formatCode>
                <c:ptCount val="24"/>
                <c:pt idx="0">
                  <c:v>115.14558717949632</c:v>
                </c:pt>
                <c:pt idx="1">
                  <c:v>116.89208982356644</c:v>
                </c:pt>
                <c:pt idx="2">
                  <c:v>118.67923684068982</c:v>
                </c:pt>
                <c:pt idx="3">
                  <c:v>128.19355554033226</c:v>
                </c:pt>
                <c:pt idx="4">
                  <c:v>128.3778695185043</c:v>
                </c:pt>
                <c:pt idx="5">
                  <c:v>129.73279456550074</c:v>
                </c:pt>
                <c:pt idx="6">
                  <c:v>131.80060243406604</c:v>
                </c:pt>
                <c:pt idx="7">
                  <c:v>128.93195409583609</c:v>
                </c:pt>
                <c:pt idx="8">
                  <c:v>132.24149435140771</c:v>
                </c:pt>
                <c:pt idx="9">
                  <c:v>131.67874775472612</c:v>
                </c:pt>
                <c:pt idx="10">
                  <c:v>131.92710421283249</c:v>
                </c:pt>
                <c:pt idx="11">
                  <c:v>126.32369165514342</c:v>
                </c:pt>
                <c:pt idx="12">
                  <c:v>126.44451139305403</c:v>
                </c:pt>
                <c:pt idx="13">
                  <c:v>131.72564924273979</c:v>
                </c:pt>
                <c:pt idx="14">
                  <c:v>120.23132534492775</c:v>
                </c:pt>
                <c:pt idx="15">
                  <c:v>119.02069805049942</c:v>
                </c:pt>
                <c:pt idx="16">
                  <c:v>117.19404318732659</c:v>
                </c:pt>
                <c:pt idx="17">
                  <c:v>119.79101773654857</c:v>
                </c:pt>
                <c:pt idx="18">
                  <c:v>110.72714294933151</c:v>
                </c:pt>
                <c:pt idx="19">
                  <c:v>106.55891068320423</c:v>
                </c:pt>
                <c:pt idx="20">
                  <c:v>112.45917751185894</c:v>
                </c:pt>
                <c:pt idx="21">
                  <c:v>102.2689174004917</c:v>
                </c:pt>
                <c:pt idx="22">
                  <c:v>107.99935772809503</c:v>
                </c:pt>
                <c:pt idx="23">
                  <c:v>104.44578988977213</c:v>
                </c:pt>
              </c:numCache>
            </c:numRef>
          </c:val>
        </c:ser>
        <c:ser>
          <c:idx val="3"/>
          <c:order val="3"/>
          <c:tx>
            <c:strRef>
              <c:f>'17.家庭におけるCO2排出量（一人あたり）'!$Z$14</c:f>
              <c:strCache>
                <c:ptCount val="1"/>
                <c:pt idx="0">
                  <c:v>都市ガス</c:v>
                </c:pt>
              </c:strCache>
            </c:strRef>
          </c:tx>
          <c:spPr>
            <a:ln>
              <a:solidFill>
                <a:sysClr val="windowText" lastClr="000000"/>
              </a:solidFill>
            </a:ln>
          </c:spPr>
          <c:cat>
            <c:numRef>
              <c:f>'17.家庭におけるCO2排出量（一人あたり）'!$AA$9:$AX$9</c:f>
              <c:numCache>
                <c:formatCode>General</c:formatCode>
                <c:ptCount val="2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</c:numCache>
            </c:numRef>
          </c:cat>
          <c:val>
            <c:numRef>
              <c:f>'17.家庭におけるCO2排出量（一人あたり）'!$AA$14:$AX$14</c:f>
              <c:numCache>
                <c:formatCode>#,##0;[Red]\-#,##0</c:formatCode>
                <c:ptCount val="24"/>
                <c:pt idx="0">
                  <c:v>146.83753963065476</c:v>
                </c:pt>
                <c:pt idx="1">
                  <c:v>153.88966758434037</c:v>
                </c:pt>
                <c:pt idx="2">
                  <c:v>159.38989776134045</c:v>
                </c:pt>
                <c:pt idx="3">
                  <c:v>167.70429279209864</c:v>
                </c:pt>
                <c:pt idx="4">
                  <c:v>156.41783949577257</c:v>
                </c:pt>
                <c:pt idx="5">
                  <c:v>167.77785114432271</c:v>
                </c:pt>
                <c:pt idx="6">
                  <c:v>169.53524127500739</c:v>
                </c:pt>
                <c:pt idx="7">
                  <c:v>166.52692256703355</c:v>
                </c:pt>
                <c:pt idx="8">
                  <c:v>165.15875071749929</c:v>
                </c:pt>
                <c:pt idx="9">
                  <c:v>169.14931804967256</c:v>
                </c:pt>
                <c:pt idx="10">
                  <c:v>172.08898144987785</c:v>
                </c:pt>
                <c:pt idx="11">
                  <c:v>168.78881034012355</c:v>
                </c:pt>
                <c:pt idx="12">
                  <c:v>173.69234230434702</c:v>
                </c:pt>
                <c:pt idx="13">
                  <c:v>173.6209653726437</c:v>
                </c:pt>
                <c:pt idx="14">
                  <c:v>168.65239997565573</c:v>
                </c:pt>
                <c:pt idx="15">
                  <c:v>176.24216558391129</c:v>
                </c:pt>
                <c:pt idx="16">
                  <c:v>173.42306784596295</c:v>
                </c:pt>
                <c:pt idx="17">
                  <c:v>173.70659695586048</c:v>
                </c:pt>
                <c:pt idx="18">
                  <c:v>170.31681983592401</c:v>
                </c:pt>
                <c:pt idx="19">
                  <c:v>169.0404158599749</c:v>
                </c:pt>
                <c:pt idx="20">
                  <c:v>172.98525314074018</c:v>
                </c:pt>
                <c:pt idx="21">
                  <c:v>173.55252222328008</c:v>
                </c:pt>
                <c:pt idx="22">
                  <c:v>172.2882418125923</c:v>
                </c:pt>
                <c:pt idx="23">
                  <c:v>167.18768427843429</c:v>
                </c:pt>
              </c:numCache>
            </c:numRef>
          </c:val>
        </c:ser>
        <c:ser>
          <c:idx val="4"/>
          <c:order val="4"/>
          <c:tx>
            <c:strRef>
              <c:f>'17.家庭におけるCO2排出量（一人あたり）'!$Z$15</c:f>
              <c:strCache>
                <c:ptCount val="1"/>
                <c:pt idx="0">
                  <c:v>電力</c:v>
                </c:pt>
              </c:strCache>
            </c:strRef>
          </c:tx>
          <c:spPr>
            <a:ln>
              <a:solidFill>
                <a:sysClr val="windowText" lastClr="000000"/>
              </a:solidFill>
            </a:ln>
          </c:spPr>
          <c:cat>
            <c:numRef>
              <c:f>'17.家庭におけるCO2排出量（一人あたり）'!$AA$9:$AX$9</c:f>
              <c:numCache>
                <c:formatCode>General</c:formatCode>
                <c:ptCount val="2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</c:numCache>
            </c:numRef>
          </c:cat>
          <c:val>
            <c:numRef>
              <c:f>'17.家庭におけるCO2排出量（一人あたり）'!$AA$15:$AX$15</c:f>
              <c:numCache>
                <c:formatCode>#,##0;[Red]\-#,##0</c:formatCode>
                <c:ptCount val="24"/>
                <c:pt idx="0">
                  <c:v>589.42698775232157</c:v>
                </c:pt>
                <c:pt idx="1">
                  <c:v>597.67209106295684</c:v>
                </c:pt>
                <c:pt idx="2">
                  <c:v>626.84376753735864</c:v>
                </c:pt>
                <c:pt idx="3">
                  <c:v>598.72040844520029</c:v>
                </c:pt>
                <c:pt idx="4">
                  <c:v>683.36672493191611</c:v>
                </c:pt>
                <c:pt idx="5">
                  <c:v>672.38696718848246</c:v>
                </c:pt>
                <c:pt idx="6">
                  <c:v>668.64593876406093</c:v>
                </c:pt>
                <c:pt idx="7">
                  <c:v>647.59139562042571</c:v>
                </c:pt>
                <c:pt idx="8">
                  <c:v>648.72671384725083</c:v>
                </c:pt>
                <c:pt idx="9">
                  <c:v>699.67155469346972</c:v>
                </c:pt>
                <c:pt idx="10">
                  <c:v>719.43864205115335</c:v>
                </c:pt>
                <c:pt idx="11">
                  <c:v>715.60813546958741</c:v>
                </c:pt>
                <c:pt idx="12">
                  <c:v>784.76500224567144</c:v>
                </c:pt>
                <c:pt idx="13">
                  <c:v>823.76439065635839</c:v>
                </c:pt>
                <c:pt idx="14">
                  <c:v>821.70664365557946</c:v>
                </c:pt>
                <c:pt idx="15">
                  <c:v>862.56695027617229</c:v>
                </c:pt>
                <c:pt idx="16">
                  <c:v>803.00336888338882</c:v>
                </c:pt>
                <c:pt idx="17">
                  <c:v>930.18244933125231</c:v>
                </c:pt>
                <c:pt idx="18">
                  <c:v>880.34156317422969</c:v>
                </c:pt>
                <c:pt idx="19">
                  <c:v>809.75808708652005</c:v>
                </c:pt>
                <c:pt idx="20">
                  <c:v>867.62296247424035</c:v>
                </c:pt>
                <c:pt idx="21">
                  <c:v>1025.478028706073</c:v>
                </c:pt>
                <c:pt idx="22">
                  <c:v>1127.8307121180551</c:v>
                </c:pt>
                <c:pt idx="23">
                  <c:v>1127.3540812994729</c:v>
                </c:pt>
              </c:numCache>
            </c:numRef>
          </c:val>
        </c:ser>
        <c:ser>
          <c:idx val="5"/>
          <c:order val="5"/>
          <c:tx>
            <c:strRef>
              <c:f>'17.家庭におけるCO2排出量（一人あたり）'!$Z$16</c:f>
              <c:strCache>
                <c:ptCount val="1"/>
                <c:pt idx="0">
                  <c:v>熱</c:v>
                </c:pt>
              </c:strCache>
            </c:strRef>
          </c:tx>
          <c:spPr>
            <a:ln>
              <a:solidFill>
                <a:sysClr val="windowText" lastClr="000000"/>
              </a:solidFill>
            </a:ln>
          </c:spPr>
          <c:cat>
            <c:numRef>
              <c:f>'17.家庭におけるCO2排出量（一人あたり）'!$AA$9:$AX$9</c:f>
              <c:numCache>
                <c:formatCode>General</c:formatCode>
                <c:ptCount val="2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</c:numCache>
            </c:numRef>
          </c:cat>
          <c:val>
            <c:numRef>
              <c:f>'17.家庭におけるCO2排出量（一人あたり）'!$AA$16:$AX$16</c:f>
              <c:numCache>
                <c:formatCode>#,##0;[Red]\-#,##0</c:formatCode>
                <c:ptCount val="24"/>
                <c:pt idx="0">
                  <c:v>0.87156890946321119</c:v>
                </c:pt>
                <c:pt idx="1">
                  <c:v>0.77532119574519198</c:v>
                </c:pt>
                <c:pt idx="2">
                  <c:v>0.78979752273681192</c:v>
                </c:pt>
                <c:pt idx="3">
                  <c:v>0.74659751277184916</c:v>
                </c:pt>
                <c:pt idx="4">
                  <c:v>0.70074588802056037</c:v>
                </c:pt>
                <c:pt idx="5">
                  <c:v>0.66930132452667146</c:v>
                </c:pt>
                <c:pt idx="6">
                  <c:v>0.63792392444807355</c:v>
                </c:pt>
                <c:pt idx="7">
                  <c:v>0.58603269270185321</c:v>
                </c:pt>
                <c:pt idx="8">
                  <c:v>0.57667619217129906</c:v>
                </c:pt>
                <c:pt idx="9">
                  <c:v>0.58798591955439516</c:v>
                </c:pt>
                <c:pt idx="10">
                  <c:v>0.57807580839690775</c:v>
                </c:pt>
                <c:pt idx="11">
                  <c:v>0.54390479255936452</c:v>
                </c:pt>
                <c:pt idx="12">
                  <c:v>0.56934190740638979</c:v>
                </c:pt>
                <c:pt idx="13">
                  <c:v>0.58118594015544811</c:v>
                </c:pt>
                <c:pt idx="14">
                  <c:v>0.56118439386790508</c:v>
                </c:pt>
                <c:pt idx="15">
                  <c:v>0.59566901812266682</c:v>
                </c:pt>
                <c:pt idx="16">
                  <c:v>0.56080256553095054</c:v>
                </c:pt>
                <c:pt idx="17">
                  <c:v>0.60304174118300802</c:v>
                </c:pt>
                <c:pt idx="18">
                  <c:v>0.57350358721305472</c:v>
                </c:pt>
                <c:pt idx="19">
                  <c:v>0.52980612616254152</c:v>
                </c:pt>
                <c:pt idx="20">
                  <c:v>0.52763861579424554</c:v>
                </c:pt>
                <c:pt idx="21">
                  <c:v>0.54992334583077784</c:v>
                </c:pt>
                <c:pt idx="22">
                  <c:v>0.54492933975182234</c:v>
                </c:pt>
                <c:pt idx="23">
                  <c:v>0.52725264221351187</c:v>
                </c:pt>
              </c:numCache>
            </c:numRef>
          </c:val>
        </c:ser>
        <c:ser>
          <c:idx val="6"/>
          <c:order val="6"/>
          <c:tx>
            <c:strRef>
              <c:f>'17.家庭におけるCO2排出量（一人あたり）'!$Z$17</c:f>
              <c:strCache>
                <c:ptCount val="1"/>
                <c:pt idx="0">
                  <c:v>ガソリン</c:v>
                </c:pt>
              </c:strCache>
            </c:strRef>
          </c:tx>
          <c:spPr>
            <a:ln>
              <a:solidFill>
                <a:sysClr val="windowText" lastClr="000000"/>
              </a:solidFill>
            </a:ln>
          </c:spPr>
          <c:cat>
            <c:numRef>
              <c:f>'17.家庭におけるCO2排出量（一人あたり）'!$AA$9:$AX$9</c:f>
              <c:numCache>
                <c:formatCode>General</c:formatCode>
                <c:ptCount val="2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</c:numCache>
            </c:numRef>
          </c:cat>
          <c:val>
            <c:numRef>
              <c:f>'17.家庭におけるCO2排出量（一人あたり）'!$AA$17:$AX$17</c:f>
              <c:numCache>
                <c:formatCode>#,##0;[Red]\-#,##0</c:formatCode>
                <c:ptCount val="24"/>
                <c:pt idx="0">
                  <c:v>391.99433312596074</c:v>
                </c:pt>
                <c:pt idx="1">
                  <c:v>402.3218565303747</c:v>
                </c:pt>
                <c:pt idx="2">
                  <c:v>426.87313471105836</c:v>
                </c:pt>
                <c:pt idx="3">
                  <c:v>446.36616517165152</c:v>
                </c:pt>
                <c:pt idx="4">
                  <c:v>489.58841173114394</c:v>
                </c:pt>
                <c:pt idx="5">
                  <c:v>511.35235894864013</c:v>
                </c:pt>
                <c:pt idx="6">
                  <c:v>522.34900272617085</c:v>
                </c:pt>
                <c:pt idx="7">
                  <c:v>503.64407747145498</c:v>
                </c:pt>
                <c:pt idx="8">
                  <c:v>511.05038841734637</c:v>
                </c:pt>
                <c:pt idx="9">
                  <c:v>522.16259237331724</c:v>
                </c:pt>
                <c:pt idx="10">
                  <c:v>520.8626283978524</c:v>
                </c:pt>
                <c:pt idx="11">
                  <c:v>555.3153490034631</c:v>
                </c:pt>
                <c:pt idx="12">
                  <c:v>590.52769198400358</c:v>
                </c:pt>
                <c:pt idx="13">
                  <c:v>589.6312898072805</c:v>
                </c:pt>
                <c:pt idx="14">
                  <c:v>588.15778350505536</c:v>
                </c:pt>
                <c:pt idx="15">
                  <c:v>573.97606871523419</c:v>
                </c:pt>
                <c:pt idx="16">
                  <c:v>612.66787517755756</c:v>
                </c:pt>
                <c:pt idx="17">
                  <c:v>588.86250880412945</c:v>
                </c:pt>
                <c:pt idx="18">
                  <c:v>597.54760364340882</c:v>
                </c:pt>
                <c:pt idx="19">
                  <c:v>625.42273792520405</c:v>
                </c:pt>
                <c:pt idx="20">
                  <c:v>545.4544998334469</c:v>
                </c:pt>
                <c:pt idx="21">
                  <c:v>549.1847759020734</c:v>
                </c:pt>
                <c:pt idx="22">
                  <c:v>548.68131293502324</c:v>
                </c:pt>
                <c:pt idx="23">
                  <c:v>527.23812419032799</c:v>
                </c:pt>
              </c:numCache>
            </c:numRef>
          </c:val>
        </c:ser>
        <c:ser>
          <c:idx val="7"/>
          <c:order val="7"/>
          <c:tx>
            <c:strRef>
              <c:f>'17.家庭におけるCO2排出量（一人あたり）'!$Z$18</c:f>
              <c:strCache>
                <c:ptCount val="1"/>
                <c:pt idx="0">
                  <c:v>軽油</c:v>
                </c:pt>
              </c:strCache>
            </c:strRef>
          </c:tx>
          <c:spPr>
            <a:ln>
              <a:solidFill>
                <a:sysClr val="windowText" lastClr="000000"/>
              </a:solidFill>
            </a:ln>
          </c:spPr>
          <c:cat>
            <c:numRef>
              <c:f>'17.家庭におけるCO2排出量（一人あたり）'!$AA$9:$AX$9</c:f>
              <c:numCache>
                <c:formatCode>General</c:formatCode>
                <c:ptCount val="2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</c:numCache>
            </c:numRef>
          </c:cat>
          <c:val>
            <c:numRef>
              <c:f>'17.家庭におけるCO2排出量（一人あたり）'!$AA$18:$AX$18</c:f>
              <c:numCache>
                <c:formatCode>#,##0;[Red]\-#,##0</c:formatCode>
                <c:ptCount val="24"/>
                <c:pt idx="0">
                  <c:v>62.320080962185031</c:v>
                </c:pt>
                <c:pt idx="1">
                  <c:v>71.403874004112183</c:v>
                </c:pt>
                <c:pt idx="2">
                  <c:v>80.509396896387159</c:v>
                </c:pt>
                <c:pt idx="3">
                  <c:v>92.390002125050884</c:v>
                </c:pt>
                <c:pt idx="4">
                  <c:v>111.49009307002001</c:v>
                </c:pt>
                <c:pt idx="5">
                  <c:v>119.78474992738852</c:v>
                </c:pt>
                <c:pt idx="6">
                  <c:v>122.21702848313652</c:v>
                </c:pt>
                <c:pt idx="7">
                  <c:v>112.26622390487532</c:v>
                </c:pt>
                <c:pt idx="8">
                  <c:v>107.4016210160291</c:v>
                </c:pt>
                <c:pt idx="9">
                  <c:v>101.5628662260023</c:v>
                </c:pt>
                <c:pt idx="10">
                  <c:v>87.388459472951823</c:v>
                </c:pt>
                <c:pt idx="11">
                  <c:v>87.219501527858</c:v>
                </c:pt>
                <c:pt idx="12">
                  <c:v>78.306947700060391</c:v>
                </c:pt>
                <c:pt idx="13">
                  <c:v>68.132077550069894</c:v>
                </c:pt>
                <c:pt idx="14">
                  <c:v>64.670699174065277</c:v>
                </c:pt>
                <c:pt idx="15">
                  <c:v>54.853634025257989</c:v>
                </c:pt>
                <c:pt idx="16">
                  <c:v>45.787221736985586</c:v>
                </c:pt>
                <c:pt idx="17">
                  <c:v>36.730924682612624</c:v>
                </c:pt>
                <c:pt idx="18">
                  <c:v>29.640141184434658</c:v>
                </c:pt>
                <c:pt idx="19">
                  <c:v>24.435261433442374</c:v>
                </c:pt>
                <c:pt idx="20">
                  <c:v>19.862588451931906</c:v>
                </c:pt>
                <c:pt idx="21">
                  <c:v>21.047576788505967</c:v>
                </c:pt>
                <c:pt idx="22">
                  <c:v>20.539336657871804</c:v>
                </c:pt>
                <c:pt idx="23">
                  <c:v>18.317678051183915</c:v>
                </c:pt>
              </c:numCache>
            </c:numRef>
          </c:val>
        </c:ser>
        <c:ser>
          <c:idx val="8"/>
          <c:order val="8"/>
          <c:tx>
            <c:strRef>
              <c:f>'17.家庭におけるCO2排出量（一人あたり）'!$Z$19</c:f>
              <c:strCache>
                <c:ptCount val="1"/>
                <c:pt idx="0">
                  <c:v>一般廃棄物</c:v>
                </c:pt>
              </c:strCache>
            </c:strRef>
          </c:tx>
          <c:spPr>
            <a:ln>
              <a:solidFill>
                <a:sysClr val="windowText" lastClr="000000"/>
              </a:solidFill>
            </a:ln>
          </c:spPr>
          <c:cat>
            <c:numRef>
              <c:f>'17.家庭におけるCO2排出量（一人あたり）'!$AA$9:$AX$9</c:f>
              <c:numCache>
                <c:formatCode>General</c:formatCode>
                <c:ptCount val="2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</c:numCache>
            </c:numRef>
          </c:cat>
          <c:val>
            <c:numRef>
              <c:f>'17.家庭におけるCO2排出量（一人あたり）'!$AA$19:$AX$19</c:f>
              <c:numCache>
                <c:formatCode>#,##0;[Red]\-#,##0</c:formatCode>
                <c:ptCount val="24"/>
                <c:pt idx="0">
                  <c:v>95.49501344238071</c:v>
                </c:pt>
                <c:pt idx="1">
                  <c:v>93.619788866862962</c:v>
                </c:pt>
                <c:pt idx="2">
                  <c:v>93.382186709410647</c:v>
                </c:pt>
                <c:pt idx="3">
                  <c:v>92.308627034343232</c:v>
                </c:pt>
                <c:pt idx="4">
                  <c:v>93.347451412271482</c:v>
                </c:pt>
                <c:pt idx="5">
                  <c:v>94.26854534856659</c:v>
                </c:pt>
                <c:pt idx="6">
                  <c:v>97.681649390522537</c:v>
                </c:pt>
                <c:pt idx="7">
                  <c:v>98.883947584490642</c:v>
                </c:pt>
                <c:pt idx="8">
                  <c:v>98.355095709418777</c:v>
                </c:pt>
                <c:pt idx="9">
                  <c:v>100.50541236322164</c:v>
                </c:pt>
                <c:pt idx="10">
                  <c:v>104.34570668482718</c:v>
                </c:pt>
                <c:pt idx="11">
                  <c:v>106.04478635732123</c:v>
                </c:pt>
                <c:pt idx="12">
                  <c:v>107.7176463449519</c:v>
                </c:pt>
                <c:pt idx="13">
                  <c:v>108.05251514560022</c:v>
                </c:pt>
                <c:pt idx="14">
                  <c:v>101.11511419981177</c:v>
                </c:pt>
                <c:pt idx="15">
                  <c:v>110.86664090870556</c:v>
                </c:pt>
                <c:pt idx="16">
                  <c:v>105.09667864020642</c:v>
                </c:pt>
                <c:pt idx="17">
                  <c:v>102.5028817595431</c:v>
                </c:pt>
                <c:pt idx="18">
                  <c:v>111.40813526792665</c:v>
                </c:pt>
                <c:pt idx="19">
                  <c:v>104.6114134513689</c:v>
                </c:pt>
                <c:pt idx="20">
                  <c:v>97.176375484475784</c:v>
                </c:pt>
                <c:pt idx="21">
                  <c:v>99.871085402395778</c:v>
                </c:pt>
                <c:pt idx="22">
                  <c:v>117.48999190028566</c:v>
                </c:pt>
                <c:pt idx="23">
                  <c:v>129.89597919760914</c:v>
                </c:pt>
              </c:numCache>
            </c:numRef>
          </c:val>
        </c:ser>
        <c:ser>
          <c:idx val="9"/>
          <c:order val="9"/>
          <c:tx>
            <c:strRef>
              <c:f>'17.家庭におけるCO2排出量（一人あたり）'!$Z$20</c:f>
              <c:strCache>
                <c:ptCount val="1"/>
                <c:pt idx="0">
                  <c:v>水道</c:v>
                </c:pt>
              </c:strCache>
            </c:strRef>
          </c:tx>
          <c:spPr>
            <a:ln>
              <a:solidFill>
                <a:sysClr val="windowText" lastClr="000000"/>
              </a:solidFill>
            </a:ln>
          </c:spPr>
          <c:cat>
            <c:numRef>
              <c:f>'17.家庭におけるCO2排出量（一人あたり）'!$AA$9:$AX$9</c:f>
              <c:numCache>
                <c:formatCode>General</c:formatCode>
                <c:ptCount val="2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</c:numCache>
            </c:numRef>
          </c:cat>
          <c:val>
            <c:numRef>
              <c:f>'17.家庭におけるCO2排出量（一人あたり）'!$AA$20:$AX$20</c:f>
              <c:numCache>
                <c:formatCode>#,##0;[Red]\-#,##0</c:formatCode>
                <c:ptCount val="24"/>
                <c:pt idx="0">
                  <c:v>16.663596408423768</c:v>
                </c:pt>
                <c:pt idx="1">
                  <c:v>21.198490318552906</c:v>
                </c:pt>
                <c:pt idx="2">
                  <c:v>25.955830190863391</c:v>
                </c:pt>
                <c:pt idx="3">
                  <c:v>27.921229248537195</c:v>
                </c:pt>
                <c:pt idx="4">
                  <c:v>35.277439281224979</c:v>
                </c:pt>
                <c:pt idx="5">
                  <c:v>36.863325118187092</c:v>
                </c:pt>
                <c:pt idx="6">
                  <c:v>34.238104240215741</c:v>
                </c:pt>
                <c:pt idx="7">
                  <c:v>30.334812170154439</c:v>
                </c:pt>
                <c:pt idx="8">
                  <c:v>28.083368695258248</c:v>
                </c:pt>
                <c:pt idx="9">
                  <c:v>27.200385612441451</c:v>
                </c:pt>
                <c:pt idx="10">
                  <c:v>25.174154171516069</c:v>
                </c:pt>
                <c:pt idx="11">
                  <c:v>24.143645121646621</c:v>
                </c:pt>
                <c:pt idx="12">
                  <c:v>24.972594134482218</c:v>
                </c:pt>
                <c:pt idx="13">
                  <c:v>25.227782505252051</c:v>
                </c:pt>
                <c:pt idx="14">
                  <c:v>23.527526846473723</c:v>
                </c:pt>
                <c:pt idx="15">
                  <c:v>22.516667462033887</c:v>
                </c:pt>
                <c:pt idx="16">
                  <c:v>23.56370792789091</c:v>
                </c:pt>
                <c:pt idx="17">
                  <c:v>29.947664150640549</c:v>
                </c:pt>
                <c:pt idx="18">
                  <c:v>38.327013034531745</c:v>
                </c:pt>
                <c:pt idx="19">
                  <c:v>38.658363947158044</c:v>
                </c:pt>
                <c:pt idx="20">
                  <c:v>43.008622961429666</c:v>
                </c:pt>
                <c:pt idx="21">
                  <c:v>49.823958831777787</c:v>
                </c:pt>
                <c:pt idx="22">
                  <c:v>48.298579371783802</c:v>
                </c:pt>
                <c:pt idx="23">
                  <c:v>45.326502259573523</c:v>
                </c:pt>
              </c:numCache>
            </c:numRef>
          </c:val>
        </c:ser>
        <c:gapWidth val="40"/>
        <c:overlap val="100"/>
        <c:axId val="122669312"/>
        <c:axId val="122695680"/>
      </c:barChart>
      <c:lineChart>
        <c:grouping val="standard"/>
        <c:ser>
          <c:idx val="10"/>
          <c:order val="10"/>
          <c:tx>
            <c:strRef>
              <c:f>'17.家庭におけるCO2排出量（一人あたり）'!$Y$10</c:f>
              <c:strCache>
                <c:ptCount val="1"/>
                <c:pt idx="0">
                  <c:v>合計</c:v>
                </c:pt>
              </c:strCache>
            </c:strRef>
          </c:tx>
          <c:spPr>
            <a:ln>
              <a:noFill/>
            </a:ln>
          </c:spPr>
          <c:marker>
            <c:symbol val="none"/>
          </c:marker>
          <c:dLbls>
            <c:dLbl>
              <c:idx val="18"/>
              <c:layout>
                <c:manualLayout>
                  <c:x val="-2.4874946187282178E-2"/>
                  <c:y val="-4.2935558981053286E-2"/>
                </c:manualLayout>
              </c:layout>
              <c:dLblPos val="r"/>
              <c:showVal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/>
                </a:pPr>
                <a:endParaRPr lang="ja-JP"/>
              </a:p>
            </c:txPr>
            <c:dLblPos val="t"/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'17.家庭におけるCO2排出量（一人あたり）'!$AA$10:$AX$10</c:f>
              <c:numCache>
                <c:formatCode>#,##0;[Red]\-#,##0</c:formatCode>
                <c:ptCount val="24"/>
                <c:pt idx="0">
                  <c:v>1628.9475553149298</c:v>
                </c:pt>
                <c:pt idx="1">
                  <c:v>1662.1175403795876</c:v>
                </c:pt>
                <c:pt idx="2">
                  <c:v>1755.2723998430272</c:v>
                </c:pt>
                <c:pt idx="3">
                  <c:v>1793.7009730289419</c:v>
                </c:pt>
                <c:pt idx="4">
                  <c:v>1921.4358364502918</c:v>
                </c:pt>
                <c:pt idx="5">
                  <c:v>1979.3240787527654</c:v>
                </c:pt>
                <c:pt idx="6">
                  <c:v>1987.2085240634376</c:v>
                </c:pt>
                <c:pt idx="7">
                  <c:v>1924.4744819669302</c:v>
                </c:pt>
                <c:pt idx="8">
                  <c:v>1920.8581712014206</c:v>
                </c:pt>
                <c:pt idx="9">
                  <c:v>1993.0787104663325</c:v>
                </c:pt>
                <c:pt idx="10">
                  <c:v>2017.4627391116965</c:v>
                </c:pt>
                <c:pt idx="11">
                  <c:v>2019.9470604344556</c:v>
                </c:pt>
                <c:pt idx="12">
                  <c:v>2137.2856680783316</c:v>
                </c:pt>
                <c:pt idx="13">
                  <c:v>2141.2685008641547</c:v>
                </c:pt>
                <c:pt idx="14">
                  <c:v>2118.8931798523281</c:v>
                </c:pt>
                <c:pt idx="15">
                  <c:v>2170.2208185399604</c:v>
                </c:pt>
                <c:pt idx="16">
                  <c:v>2102.631311686921</c:v>
                </c:pt>
                <c:pt idx="17">
                  <c:v>2193.022663748573</c:v>
                </c:pt>
                <c:pt idx="18">
                  <c:v>2133.2871199400374</c:v>
                </c:pt>
                <c:pt idx="19">
                  <c:v>2069.0130309476172</c:v>
                </c:pt>
                <c:pt idx="20">
                  <c:v>2064.7101088289251</c:v>
                </c:pt>
                <c:pt idx="21">
                  <c:v>2220.6862304136471</c:v>
                </c:pt>
                <c:pt idx="22">
                  <c:v>2334.2217682315809</c:v>
                </c:pt>
                <c:pt idx="23">
                  <c:v>2301.6131570875982</c:v>
                </c:pt>
              </c:numCache>
            </c:numRef>
          </c:val>
        </c:ser>
        <c:marker val="1"/>
        <c:axId val="122669312"/>
        <c:axId val="122695680"/>
      </c:lineChart>
      <c:catAx>
        <c:axId val="122669312"/>
        <c:scaling>
          <c:orientation val="minMax"/>
        </c:scaling>
        <c:axPos val="b"/>
        <c:numFmt formatCode="General" sourceLinked="1"/>
        <c:tickLblPos val="nextTo"/>
        <c:spPr>
          <a:ln>
            <a:solidFill>
              <a:sysClr val="windowText" lastClr="000000"/>
            </a:solidFill>
          </a:ln>
        </c:spPr>
        <c:txPr>
          <a:bodyPr rot="-5400000" vert="horz"/>
          <a:lstStyle/>
          <a:p>
            <a:pPr>
              <a:defRPr sz="1200"/>
            </a:pPr>
            <a:endParaRPr lang="ja-JP"/>
          </a:p>
        </c:txPr>
        <c:crossAx val="122695680"/>
        <c:crosses val="autoZero"/>
        <c:auto val="1"/>
        <c:lblAlgn val="ctr"/>
        <c:lblOffset val="100"/>
      </c:catAx>
      <c:valAx>
        <c:axId val="122695680"/>
        <c:scaling>
          <c:orientation val="minMax"/>
        </c:scaling>
        <c:axPos val="l"/>
        <c:numFmt formatCode="#,##0;[Red]\-#,##0" sourceLinked="1"/>
        <c:tickLblPos val="nextTo"/>
        <c:spPr>
          <a:ln>
            <a:solidFill>
              <a:sysClr val="windowText" lastClr="000000"/>
            </a:solidFill>
          </a:ln>
        </c:spPr>
        <c:txPr>
          <a:bodyPr/>
          <a:lstStyle/>
          <a:p>
            <a:pPr>
              <a:defRPr sz="1200"/>
            </a:pPr>
            <a:endParaRPr lang="ja-JP"/>
          </a:p>
        </c:txPr>
        <c:crossAx val="122669312"/>
        <c:crosses val="autoZero"/>
        <c:crossBetween val="between"/>
      </c:valAx>
    </c:plotArea>
    <c:legend>
      <c:legendPos val="r"/>
      <c:legendEntry>
        <c:idx val="10"/>
        <c:delete val="1"/>
      </c:legendEntry>
      <c:txPr>
        <a:bodyPr/>
        <a:lstStyle/>
        <a:p>
          <a:pPr>
            <a:defRPr sz="1100"/>
          </a:pPr>
          <a:endParaRPr lang="ja-JP"/>
        </a:p>
      </c:txPr>
    </c:legend>
    <c:plotVisOnly val="1"/>
    <c:dispBlanksAs val="gap"/>
  </c:chart>
  <c:spPr>
    <a:ln>
      <a:noFill/>
    </a:ln>
  </c:spPr>
  <c:printSettings>
    <c:headerFooter/>
    <c:pageMargins b="0.75000000000000078" l="0.70000000000000062" r="0.70000000000000062" t="0.75000000000000078" header="0.30000000000000032" footer="0.30000000000000032"/>
    <c:pageSetup/>
  </c:printSettings>
  <c:userShapes r:id="rId1"/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>
        <c:manualLayout>
          <c:layoutTarget val="inner"/>
          <c:xMode val="edge"/>
          <c:yMode val="edge"/>
          <c:x val="0.20251611111111129"/>
          <c:y val="0.12285518518518519"/>
          <c:w val="0.62419277777777782"/>
          <c:h val="0.62419277777777782"/>
        </c:manualLayout>
      </c:layout>
      <c:doughnutChart>
        <c:varyColors val="1"/>
        <c:ser>
          <c:idx val="0"/>
          <c:order val="0"/>
          <c:spPr>
            <a:ln>
              <a:solidFill>
                <a:sysClr val="windowText" lastClr="000000"/>
              </a:solidFill>
            </a:ln>
          </c:spPr>
          <c:dLbls>
            <c:dLbl>
              <c:idx val="6"/>
              <c:layout>
                <c:manualLayout>
                  <c:x val="-8.4085405690662085E-2"/>
                  <c:y val="-2.6260623662931037E-2"/>
                </c:manualLayout>
              </c:layout>
              <c:showVal val="1"/>
              <c:showCatNam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2.6347817460317498E-2"/>
                  <c:y val="-9.7431349206349202E-2"/>
                </c:manualLayout>
              </c:layout>
              <c:showVal val="1"/>
              <c:showCatNam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/>
                </a:pPr>
                <a:endParaRPr lang="ja-JP"/>
              </a:p>
            </c:txPr>
            <c:showVal val="1"/>
            <c:showCatName val="1"/>
            <c:extLst>
              <c:ext xmlns:c15="http://schemas.microsoft.com/office/drawing/2012/chart" uri="{CE6537A1-D6FC-4f65-9D91-7224C49458BB}"/>
            </c:extLst>
          </c:dLbls>
          <c:cat>
            <c:strRef>
              <c:f>'17.家庭におけるCO2排出量（一人あたり）'!$Z$51:$Z$58</c:f>
              <c:strCache>
                <c:ptCount val="8"/>
                <c:pt idx="0">
                  <c:v>暖房</c:v>
                </c:pt>
                <c:pt idx="1">
                  <c:v>冷房</c:v>
                </c:pt>
                <c:pt idx="2">
                  <c:v>給湯</c:v>
                </c:pt>
                <c:pt idx="3">
                  <c:v>厨房</c:v>
                </c:pt>
                <c:pt idx="4">
                  <c:v>動力他</c:v>
                </c:pt>
                <c:pt idx="5">
                  <c:v>自家用乗用車</c:v>
                </c:pt>
                <c:pt idx="6">
                  <c:v>一般廃棄物</c:v>
                </c:pt>
                <c:pt idx="7">
                  <c:v>水道</c:v>
                </c:pt>
              </c:strCache>
            </c:strRef>
          </c:cat>
          <c:val>
            <c:numRef>
              <c:f>'17.家庭におけるCO2排出量（一人あたり）'!$AX$51:$AX$58</c:f>
              <c:numCache>
                <c:formatCode>0.0%</c:formatCode>
                <c:ptCount val="8"/>
                <c:pt idx="0">
                  <c:v>0.1240785355948885</c:v>
                </c:pt>
                <c:pt idx="1">
                  <c:v>2.4634127459477018E-2</c:v>
                </c:pt>
                <c:pt idx="2">
                  <c:v>0.12846162286984361</c:v>
                </c:pt>
                <c:pt idx="3">
                  <c:v>4.722146723432933E-2</c:v>
                </c:pt>
                <c:pt idx="4">
                  <c:v>0.36244202777822471</c:v>
                </c:pt>
                <c:pt idx="5">
                  <c:v>0.23703192717747759</c:v>
                </c:pt>
                <c:pt idx="6">
                  <c:v>5.6436929376079928E-2</c:v>
                </c:pt>
                <c:pt idx="7">
                  <c:v>1.9693362509679305E-2</c:v>
                </c:pt>
              </c:numCache>
            </c:numRef>
          </c:val>
        </c:ser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</c:chart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tx>
        <c:rich>
          <a:bodyPr/>
          <a:lstStyle/>
          <a:p>
            <a:pPr>
              <a:defRPr/>
            </a:pPr>
            <a:r>
              <a:rPr lang="ja-JP" altLang="ja-JP" sz="1600" b="1" i="0" baseline="0"/>
              <a:t>家庭からの</a:t>
            </a:r>
            <a:r>
              <a:rPr lang="en-US" altLang="ja-JP" sz="1600" b="1" i="0" baseline="0"/>
              <a:t>CO</a:t>
            </a:r>
            <a:r>
              <a:rPr lang="en-US" altLang="ja-JP" sz="1600" b="1" i="0" baseline="-25000"/>
              <a:t>2</a:t>
            </a:r>
            <a:r>
              <a:rPr lang="ja-JP" altLang="ja-JP" sz="1600" b="1" i="0" baseline="0"/>
              <a:t>排出量（</a:t>
            </a:r>
            <a:r>
              <a:rPr lang="ja-JP" altLang="en-US" sz="1600" b="1" i="0" baseline="0"/>
              <a:t>用途</a:t>
            </a:r>
            <a:r>
              <a:rPr lang="ja-JP" altLang="ja-JP" sz="1600" b="1" i="0" baseline="0"/>
              <a:t>別）</a:t>
            </a:r>
          </a:p>
        </c:rich>
      </c:tx>
    </c:title>
    <c:plotArea>
      <c:layout>
        <c:manualLayout>
          <c:layoutTarget val="inner"/>
          <c:xMode val="edge"/>
          <c:yMode val="edge"/>
          <c:x val="0.12124013888888895"/>
          <c:y val="0.14932407407407408"/>
          <c:w val="0.72296416666666652"/>
          <c:h val="0.66274537037037162"/>
        </c:manualLayout>
      </c:layout>
      <c:barChart>
        <c:barDir val="col"/>
        <c:grouping val="stacked"/>
        <c:ser>
          <c:idx val="0"/>
          <c:order val="0"/>
          <c:tx>
            <c:strRef>
              <c:f>'17.家庭におけるCO2排出量（一人あたり）'!$Z$39</c:f>
              <c:strCache>
                <c:ptCount val="1"/>
                <c:pt idx="0">
                  <c:v>暖房</c:v>
                </c:pt>
              </c:strCache>
            </c:strRef>
          </c:tx>
          <c:spPr>
            <a:ln>
              <a:solidFill>
                <a:sysClr val="windowText" lastClr="000000"/>
              </a:solidFill>
            </a:ln>
          </c:spPr>
          <c:cat>
            <c:numRef>
              <c:f>'17.家庭におけるCO2排出量（一人あたり）'!$AA$37:$AX$37</c:f>
              <c:numCache>
                <c:formatCode>General</c:formatCode>
                <c:ptCount val="2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</c:numCache>
            </c:numRef>
          </c:cat>
          <c:val>
            <c:numRef>
              <c:f>'17.家庭におけるCO2排出量（一人あたり）'!$AA$39:$AX$39</c:f>
              <c:numCache>
                <c:formatCode>#,##0;[Red]\-#,##0</c:formatCode>
                <c:ptCount val="24"/>
                <c:pt idx="0">
                  <c:v>211.2834012309109</c:v>
                </c:pt>
                <c:pt idx="1">
                  <c:v>209.85263122758172</c:v>
                </c:pt>
                <c:pt idx="2">
                  <c:v>223.57930344796023</c:v>
                </c:pt>
                <c:pt idx="3">
                  <c:v>243.274227609805</c:v>
                </c:pt>
                <c:pt idx="4">
                  <c:v>246.5929477231075</c:v>
                </c:pt>
                <c:pt idx="5">
                  <c:v>270.71905767296823</c:v>
                </c:pt>
                <c:pt idx="6">
                  <c:v>251.79471121132204</c:v>
                </c:pt>
                <c:pt idx="7">
                  <c:v>231.53378410783333</c:v>
                </c:pt>
                <c:pt idx="8">
                  <c:v>245.98101755908871</c:v>
                </c:pt>
                <c:pt idx="9">
                  <c:v>266.27482477152381</c:v>
                </c:pt>
                <c:pt idx="10">
                  <c:v>276.49278216818885</c:v>
                </c:pt>
                <c:pt idx="11">
                  <c:v>250.02914431454877</c:v>
                </c:pt>
                <c:pt idx="12">
                  <c:v>283.83709126071085</c:v>
                </c:pt>
                <c:pt idx="13">
                  <c:v>252.11992445976776</c:v>
                </c:pt>
                <c:pt idx="14">
                  <c:v>270.12360745926821</c:v>
                </c:pt>
                <c:pt idx="15">
                  <c:v>305.53543377451331</c:v>
                </c:pt>
                <c:pt idx="16">
                  <c:v>252.99091057324955</c:v>
                </c:pt>
                <c:pt idx="17">
                  <c:v>276.84144739197251</c:v>
                </c:pt>
                <c:pt idx="18">
                  <c:v>258.07575421365283</c:v>
                </c:pt>
                <c:pt idx="19">
                  <c:v>251.64490919041432</c:v>
                </c:pt>
                <c:pt idx="20">
                  <c:v>290.3567046222052</c:v>
                </c:pt>
                <c:pt idx="21">
                  <c:v>297.05974946613549</c:v>
                </c:pt>
                <c:pt idx="22">
                  <c:v>298.43418985586675</c:v>
                </c:pt>
                <c:pt idx="23">
                  <c:v>285.58079003735725</c:v>
                </c:pt>
              </c:numCache>
            </c:numRef>
          </c:val>
        </c:ser>
        <c:ser>
          <c:idx val="1"/>
          <c:order val="1"/>
          <c:tx>
            <c:strRef>
              <c:f>'17.家庭におけるCO2排出量（一人あたり）'!$Z$40</c:f>
              <c:strCache>
                <c:ptCount val="1"/>
                <c:pt idx="0">
                  <c:v>冷房</c:v>
                </c:pt>
              </c:strCache>
            </c:strRef>
          </c:tx>
          <c:spPr>
            <a:ln>
              <a:solidFill>
                <a:sysClr val="windowText" lastClr="000000"/>
              </a:solidFill>
            </a:ln>
          </c:spPr>
          <c:cat>
            <c:numRef>
              <c:f>'17.家庭におけるCO2排出量（一人あたり）'!$AA$37:$AX$37</c:f>
              <c:numCache>
                <c:formatCode>General</c:formatCode>
                <c:ptCount val="2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</c:numCache>
            </c:numRef>
          </c:cat>
          <c:val>
            <c:numRef>
              <c:f>'17.家庭におけるCO2排出量（一人あたり）'!$AA$40:$AX$40</c:f>
              <c:numCache>
                <c:formatCode>#,##0;[Red]\-#,##0</c:formatCode>
                <c:ptCount val="24"/>
                <c:pt idx="0">
                  <c:v>35.411812664347849</c:v>
                </c:pt>
                <c:pt idx="1">
                  <c:v>27.114985676362174</c:v>
                </c:pt>
                <c:pt idx="2">
                  <c:v>30.73944479361144</c:v>
                </c:pt>
                <c:pt idx="3">
                  <c:v>17.883349308608878</c:v>
                </c:pt>
                <c:pt idx="4">
                  <c:v>53.242378974913308</c:v>
                </c:pt>
                <c:pt idx="5">
                  <c:v>40.888911658599902</c:v>
                </c:pt>
                <c:pt idx="6">
                  <c:v>32.42414518624539</c:v>
                </c:pt>
                <c:pt idx="7">
                  <c:v>33.803117451359206</c:v>
                </c:pt>
                <c:pt idx="8">
                  <c:v>38.078678394575931</c:v>
                </c:pt>
                <c:pt idx="9">
                  <c:v>43.097220047598533</c:v>
                </c:pt>
                <c:pt idx="10">
                  <c:v>45.287663348968408</c:v>
                </c:pt>
                <c:pt idx="11">
                  <c:v>40.151909702186906</c:v>
                </c:pt>
                <c:pt idx="12">
                  <c:v>44.387170247063573</c:v>
                </c:pt>
                <c:pt idx="13">
                  <c:v>35.144319978527918</c:v>
                </c:pt>
                <c:pt idx="14">
                  <c:v>51.112121756029936</c:v>
                </c:pt>
                <c:pt idx="15">
                  <c:v>47.830815311264395</c:v>
                </c:pt>
                <c:pt idx="16">
                  <c:v>40.552269001782044</c:v>
                </c:pt>
                <c:pt idx="17">
                  <c:v>52.276948106339567</c:v>
                </c:pt>
                <c:pt idx="18">
                  <c:v>40.570466747521579</c:v>
                </c:pt>
                <c:pt idx="19">
                  <c:v>30.418373737706062</c:v>
                </c:pt>
                <c:pt idx="20">
                  <c:v>52.230302398286582</c:v>
                </c:pt>
                <c:pt idx="21">
                  <c:v>48.684085906488193</c:v>
                </c:pt>
                <c:pt idx="22">
                  <c:v>51.825918937591155</c:v>
                </c:pt>
                <c:pt idx="23">
                  <c:v>56.698231874105197</c:v>
                </c:pt>
              </c:numCache>
            </c:numRef>
          </c:val>
        </c:ser>
        <c:ser>
          <c:idx val="2"/>
          <c:order val="2"/>
          <c:tx>
            <c:strRef>
              <c:f>'17.家庭におけるCO2排出量（一人あたり）'!$Z$41</c:f>
              <c:strCache>
                <c:ptCount val="1"/>
                <c:pt idx="0">
                  <c:v>給湯</c:v>
                </c:pt>
              </c:strCache>
            </c:strRef>
          </c:tx>
          <c:spPr>
            <a:ln>
              <a:solidFill>
                <a:sysClr val="windowText" lastClr="000000"/>
              </a:solidFill>
            </a:ln>
          </c:spPr>
          <c:cat>
            <c:numRef>
              <c:f>'17.家庭におけるCO2排出量（一人あたり）'!$AA$37:$AX$37</c:f>
              <c:numCache>
                <c:formatCode>General</c:formatCode>
                <c:ptCount val="2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</c:numCache>
            </c:numRef>
          </c:cat>
          <c:val>
            <c:numRef>
              <c:f>'17.家庭におけるCO2排出量（一人あたり）'!$AA$41:$AX$41</c:f>
              <c:numCache>
                <c:formatCode>#,##0;[Red]\-#,##0</c:formatCode>
                <c:ptCount val="24"/>
                <c:pt idx="0">
                  <c:v>270.49234726494382</c:v>
                </c:pt>
                <c:pt idx="1">
                  <c:v>274.62416382523702</c:v>
                </c:pt>
                <c:pt idx="2">
                  <c:v>293.6248036932742</c:v>
                </c:pt>
                <c:pt idx="3">
                  <c:v>316.41754494090725</c:v>
                </c:pt>
                <c:pt idx="4">
                  <c:v>283.87430110066094</c:v>
                </c:pt>
                <c:pt idx="5">
                  <c:v>298.61212113331192</c:v>
                </c:pt>
                <c:pt idx="6">
                  <c:v>307.77704348211307</c:v>
                </c:pt>
                <c:pt idx="7">
                  <c:v>312.65836776807186</c:v>
                </c:pt>
                <c:pt idx="8">
                  <c:v>283.29709542543623</c:v>
                </c:pt>
                <c:pt idx="9">
                  <c:v>284.43003840359637</c:v>
                </c:pt>
                <c:pt idx="10">
                  <c:v>298.107067960449</c:v>
                </c:pt>
                <c:pt idx="11">
                  <c:v>298.37827615914841</c:v>
                </c:pt>
                <c:pt idx="12">
                  <c:v>297.37712393565999</c:v>
                </c:pt>
                <c:pt idx="13">
                  <c:v>310.44455101710821</c:v>
                </c:pt>
                <c:pt idx="14">
                  <c:v>294.96613404440751</c:v>
                </c:pt>
                <c:pt idx="15">
                  <c:v>307.76425902547703</c:v>
                </c:pt>
                <c:pt idx="16">
                  <c:v>307.26279819743053</c:v>
                </c:pt>
                <c:pt idx="17">
                  <c:v>308.5406128645875</c:v>
                </c:pt>
                <c:pt idx="18">
                  <c:v>290.02833925324092</c:v>
                </c:pt>
                <c:pt idx="19">
                  <c:v>280.26528389547036</c:v>
                </c:pt>
                <c:pt idx="20">
                  <c:v>291.5380560971762</c:v>
                </c:pt>
                <c:pt idx="21">
                  <c:v>300.51446040802904</c:v>
                </c:pt>
                <c:pt idx="22">
                  <c:v>308.48619007796015</c:v>
                </c:pt>
                <c:pt idx="23">
                  <c:v>295.66896137805713</c:v>
                </c:pt>
              </c:numCache>
            </c:numRef>
          </c:val>
        </c:ser>
        <c:ser>
          <c:idx val="3"/>
          <c:order val="3"/>
          <c:tx>
            <c:strRef>
              <c:f>'17.家庭におけるCO2排出量（一人あたり）'!$Z$42</c:f>
              <c:strCache>
                <c:ptCount val="1"/>
                <c:pt idx="0">
                  <c:v>厨房</c:v>
                </c:pt>
              </c:strCache>
            </c:strRef>
          </c:tx>
          <c:spPr>
            <a:ln>
              <a:solidFill>
                <a:sysClr val="windowText" lastClr="000000"/>
              </a:solidFill>
            </a:ln>
          </c:spPr>
          <c:cat>
            <c:numRef>
              <c:f>'17.家庭におけるCO2排出量（一人あたり）'!$AA$37:$AX$37</c:f>
              <c:numCache>
                <c:formatCode>General</c:formatCode>
                <c:ptCount val="2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</c:numCache>
            </c:numRef>
          </c:cat>
          <c:val>
            <c:numRef>
              <c:f>'17.家庭におけるCO2排出量（一人あたり）'!$AA$42:$AX$42</c:f>
              <c:numCache>
                <c:formatCode>#,##0;[Red]\-#,##0</c:formatCode>
                <c:ptCount val="24"/>
                <c:pt idx="0">
                  <c:v>79.254956424081414</c:v>
                </c:pt>
                <c:pt idx="1">
                  <c:v>78.476112291541384</c:v>
                </c:pt>
                <c:pt idx="2">
                  <c:v>79.239250814043984</c:v>
                </c:pt>
                <c:pt idx="3">
                  <c:v>80.380566279971077</c:v>
                </c:pt>
                <c:pt idx="4">
                  <c:v>84.906717691898024</c:v>
                </c:pt>
                <c:pt idx="5">
                  <c:v>83.228685318264027</c:v>
                </c:pt>
                <c:pt idx="6">
                  <c:v>80.092411237275456</c:v>
                </c:pt>
                <c:pt idx="7">
                  <c:v>81.083428653058164</c:v>
                </c:pt>
                <c:pt idx="8">
                  <c:v>90.616623092531157</c:v>
                </c:pt>
                <c:pt idx="9">
                  <c:v>94.675688030101924</c:v>
                </c:pt>
                <c:pt idx="10">
                  <c:v>93.449342346989184</c:v>
                </c:pt>
                <c:pt idx="11">
                  <c:v>87.644304381682318</c:v>
                </c:pt>
                <c:pt idx="12">
                  <c:v>88.805256566220777</c:v>
                </c:pt>
                <c:pt idx="13">
                  <c:v>94.861602002684762</c:v>
                </c:pt>
                <c:pt idx="14">
                  <c:v>91.998702594897637</c:v>
                </c:pt>
                <c:pt idx="15">
                  <c:v>89.785799086321148</c:v>
                </c:pt>
                <c:pt idx="16">
                  <c:v>90.170686480322644</c:v>
                </c:pt>
                <c:pt idx="17">
                  <c:v>94.185078765103427</c:v>
                </c:pt>
                <c:pt idx="18">
                  <c:v>94.708266797311893</c:v>
                </c:pt>
                <c:pt idx="19">
                  <c:v>91.028935183109994</c:v>
                </c:pt>
                <c:pt idx="20">
                  <c:v>92.849264746659102</c:v>
                </c:pt>
                <c:pt idx="21">
                  <c:v>100.67526232513009</c:v>
                </c:pt>
                <c:pt idx="22">
                  <c:v>107.30290405087568</c:v>
                </c:pt>
                <c:pt idx="23">
                  <c:v>108.68555028351331</c:v>
                </c:pt>
              </c:numCache>
            </c:numRef>
          </c:val>
        </c:ser>
        <c:ser>
          <c:idx val="4"/>
          <c:order val="4"/>
          <c:tx>
            <c:strRef>
              <c:f>'17.家庭におけるCO2排出量（一人あたり）'!$Z$43</c:f>
              <c:strCache>
                <c:ptCount val="1"/>
                <c:pt idx="0">
                  <c:v>動力他1)</c:v>
                </c:pt>
              </c:strCache>
            </c:strRef>
          </c:tx>
          <c:spPr>
            <a:ln>
              <a:solidFill>
                <a:sysClr val="windowText" lastClr="000000"/>
              </a:solidFill>
            </a:ln>
          </c:spPr>
          <c:cat>
            <c:numRef>
              <c:f>'17.家庭におけるCO2排出量（一人あたり）'!$AA$37:$AX$37</c:f>
              <c:numCache>
                <c:formatCode>General</c:formatCode>
                <c:ptCount val="2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</c:numCache>
            </c:numRef>
          </c:cat>
          <c:val>
            <c:numRef>
              <c:f>'17.家庭におけるCO2排出量（一人あたり）'!$AA$43:$AX$43</c:f>
              <c:numCache>
                <c:formatCode>#,##0;[Red]\-#,##0</c:formatCode>
                <c:ptCount val="24"/>
                <c:pt idx="0">
                  <c:v>466.0320137916957</c:v>
                </c:pt>
                <c:pt idx="1">
                  <c:v>483.50563763896241</c:v>
                </c:pt>
                <c:pt idx="2">
                  <c:v>501.36904858641765</c:v>
                </c:pt>
                <c:pt idx="3">
                  <c:v>476.75926131006685</c:v>
                </c:pt>
                <c:pt idx="4">
                  <c:v>523.11609546505156</c:v>
                </c:pt>
                <c:pt idx="5">
                  <c:v>523.60632362683896</c:v>
                </c:pt>
                <c:pt idx="6">
                  <c:v>538.63442810643596</c:v>
                </c:pt>
                <c:pt idx="7">
                  <c:v>520.26672285563245</c:v>
                </c:pt>
                <c:pt idx="8">
                  <c:v>517.99428289173613</c:v>
                </c:pt>
                <c:pt idx="9">
                  <c:v>553.16968263852914</c:v>
                </c:pt>
                <c:pt idx="10">
                  <c:v>566.35493455995368</c:v>
                </c:pt>
                <c:pt idx="11">
                  <c:v>571.02014386660005</c:v>
                </c:pt>
                <c:pt idx="12">
                  <c:v>621.35414590517826</c:v>
                </c:pt>
                <c:pt idx="13">
                  <c:v>657.65443839786349</c:v>
                </c:pt>
                <c:pt idx="14">
                  <c:v>633.22149027231853</c:v>
                </c:pt>
                <c:pt idx="15">
                  <c:v>657.09150023115274</c:v>
                </c:pt>
                <c:pt idx="16">
                  <c:v>624.53916395149565</c:v>
                </c:pt>
                <c:pt idx="17">
                  <c:v>703.13459722364473</c:v>
                </c:pt>
                <c:pt idx="18">
                  <c:v>672.98139979800828</c:v>
                </c:pt>
                <c:pt idx="19">
                  <c:v>622.5277521837429</c:v>
                </c:pt>
                <c:pt idx="20">
                  <c:v>632.23369423331371</c:v>
                </c:pt>
                <c:pt idx="21">
                  <c:v>753.8252753831116</c:v>
                </c:pt>
                <c:pt idx="22">
                  <c:v>833.16334444432266</c:v>
                </c:pt>
                <c:pt idx="23">
                  <c:v>834.20133981587071</c:v>
                </c:pt>
              </c:numCache>
            </c:numRef>
          </c:val>
        </c:ser>
        <c:ser>
          <c:idx val="5"/>
          <c:order val="5"/>
          <c:tx>
            <c:strRef>
              <c:f>'17.家庭におけるCO2排出量（一人あたり）'!$Z$44</c:f>
              <c:strCache>
                <c:ptCount val="1"/>
                <c:pt idx="0">
                  <c:v>自家用乗用車</c:v>
                </c:pt>
              </c:strCache>
            </c:strRef>
          </c:tx>
          <c:spPr>
            <a:ln>
              <a:solidFill>
                <a:sysClr val="windowText" lastClr="000000"/>
              </a:solidFill>
            </a:ln>
          </c:spPr>
          <c:cat>
            <c:numRef>
              <c:f>'17.家庭におけるCO2排出量（一人あたり）'!$AA$37:$AX$37</c:f>
              <c:numCache>
                <c:formatCode>General</c:formatCode>
                <c:ptCount val="2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</c:numCache>
            </c:numRef>
          </c:cat>
          <c:val>
            <c:numRef>
              <c:f>'17.家庭におけるCO2排出量（一人あたり）'!$AA$44:$AX$44</c:f>
              <c:numCache>
                <c:formatCode>#,##0;[Red]\-#,##0</c:formatCode>
                <c:ptCount val="24"/>
                <c:pt idx="0">
                  <c:v>454.31441408814578</c:v>
                </c:pt>
                <c:pt idx="1">
                  <c:v>473.7257305344869</c:v>
                </c:pt>
                <c:pt idx="2">
                  <c:v>507.38253160744546</c:v>
                </c:pt>
                <c:pt idx="3">
                  <c:v>538.75616729670242</c:v>
                </c:pt>
                <c:pt idx="4">
                  <c:v>601.07850480116394</c:v>
                </c:pt>
                <c:pt idx="5">
                  <c:v>631.13710887602861</c:v>
                </c:pt>
                <c:pt idx="6">
                  <c:v>644.56603120930743</c:v>
                </c:pt>
                <c:pt idx="7">
                  <c:v>615.91030137633015</c:v>
                </c:pt>
                <c:pt idx="8">
                  <c:v>618.45200943337545</c:v>
                </c:pt>
                <c:pt idx="9">
                  <c:v>623.72545859931961</c:v>
                </c:pt>
                <c:pt idx="10">
                  <c:v>608.2510878708041</c:v>
                </c:pt>
                <c:pt idx="11">
                  <c:v>642.53485053132113</c:v>
                </c:pt>
                <c:pt idx="12">
                  <c:v>668.83463968406397</c:v>
                </c:pt>
                <c:pt idx="13">
                  <c:v>657.76336735735038</c:v>
                </c:pt>
                <c:pt idx="14">
                  <c:v>652.82848267912073</c:v>
                </c:pt>
                <c:pt idx="15">
                  <c:v>628.82970274049217</c:v>
                </c:pt>
                <c:pt idx="16">
                  <c:v>658.45509691454322</c:v>
                </c:pt>
                <c:pt idx="17">
                  <c:v>625.59343348674213</c:v>
                </c:pt>
                <c:pt idx="18">
                  <c:v>627.18774482784352</c:v>
                </c:pt>
                <c:pt idx="19">
                  <c:v>649.85799935864623</c:v>
                </c:pt>
                <c:pt idx="20">
                  <c:v>565.31708828537876</c:v>
                </c:pt>
                <c:pt idx="21">
                  <c:v>570.23235269057932</c:v>
                </c:pt>
                <c:pt idx="22">
                  <c:v>569.22064959289492</c:v>
                </c:pt>
                <c:pt idx="23">
                  <c:v>545.55580224151186</c:v>
                </c:pt>
              </c:numCache>
            </c:numRef>
          </c:val>
        </c:ser>
        <c:ser>
          <c:idx val="6"/>
          <c:order val="6"/>
          <c:tx>
            <c:strRef>
              <c:f>'17.家庭におけるCO2排出量（一人あたり）'!$Z$45</c:f>
              <c:strCache>
                <c:ptCount val="1"/>
                <c:pt idx="0">
                  <c:v>一般廃棄物</c:v>
                </c:pt>
              </c:strCache>
            </c:strRef>
          </c:tx>
          <c:spPr>
            <a:ln>
              <a:solidFill>
                <a:sysClr val="windowText" lastClr="000000"/>
              </a:solidFill>
            </a:ln>
          </c:spPr>
          <c:cat>
            <c:numRef>
              <c:f>'17.家庭におけるCO2排出量（一人あたり）'!$AA$37:$AX$37</c:f>
              <c:numCache>
                <c:formatCode>General</c:formatCode>
                <c:ptCount val="2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</c:numCache>
            </c:numRef>
          </c:cat>
          <c:val>
            <c:numRef>
              <c:f>'17.家庭におけるCO2排出量（一人あたり）'!$AA$45:$AX$45</c:f>
              <c:numCache>
                <c:formatCode>#,##0;[Red]\-#,##0</c:formatCode>
                <c:ptCount val="24"/>
                <c:pt idx="0">
                  <c:v>95.49501344238071</c:v>
                </c:pt>
                <c:pt idx="1">
                  <c:v>93.619788866862962</c:v>
                </c:pt>
                <c:pt idx="2">
                  <c:v>93.382186709410647</c:v>
                </c:pt>
                <c:pt idx="3">
                  <c:v>92.308627034343232</c:v>
                </c:pt>
                <c:pt idx="4">
                  <c:v>93.347451412271496</c:v>
                </c:pt>
                <c:pt idx="5">
                  <c:v>94.268545348566576</c:v>
                </c:pt>
                <c:pt idx="6">
                  <c:v>97.681649390522537</c:v>
                </c:pt>
                <c:pt idx="7">
                  <c:v>98.883947584490642</c:v>
                </c:pt>
                <c:pt idx="8">
                  <c:v>98.355095709418777</c:v>
                </c:pt>
                <c:pt idx="9">
                  <c:v>100.50541236322164</c:v>
                </c:pt>
                <c:pt idx="10">
                  <c:v>104.34570668482718</c:v>
                </c:pt>
                <c:pt idx="11">
                  <c:v>106.04478635732123</c:v>
                </c:pt>
                <c:pt idx="12">
                  <c:v>107.7176463449519</c:v>
                </c:pt>
                <c:pt idx="13">
                  <c:v>108.05251514560022</c:v>
                </c:pt>
                <c:pt idx="14">
                  <c:v>101.11511419981177</c:v>
                </c:pt>
                <c:pt idx="15">
                  <c:v>110.86664090870556</c:v>
                </c:pt>
                <c:pt idx="16">
                  <c:v>105.09667864020642</c:v>
                </c:pt>
                <c:pt idx="17">
                  <c:v>102.5028817595431</c:v>
                </c:pt>
                <c:pt idx="18">
                  <c:v>111.40813526792665</c:v>
                </c:pt>
                <c:pt idx="19">
                  <c:v>104.6114134513689</c:v>
                </c:pt>
                <c:pt idx="20">
                  <c:v>97.176375484475798</c:v>
                </c:pt>
                <c:pt idx="21">
                  <c:v>99.871085402395778</c:v>
                </c:pt>
                <c:pt idx="22">
                  <c:v>117.48999190028566</c:v>
                </c:pt>
                <c:pt idx="23">
                  <c:v>129.89597919760914</c:v>
                </c:pt>
              </c:numCache>
            </c:numRef>
          </c:val>
        </c:ser>
        <c:ser>
          <c:idx val="7"/>
          <c:order val="7"/>
          <c:tx>
            <c:strRef>
              <c:f>'17.家庭におけるCO2排出量（一人あたり）'!$Z$46</c:f>
              <c:strCache>
                <c:ptCount val="1"/>
                <c:pt idx="0">
                  <c:v>水道</c:v>
                </c:pt>
              </c:strCache>
            </c:strRef>
          </c:tx>
          <c:spPr>
            <a:ln>
              <a:solidFill>
                <a:sysClr val="windowText" lastClr="000000"/>
              </a:solidFill>
            </a:ln>
          </c:spPr>
          <c:cat>
            <c:numRef>
              <c:f>'17.家庭におけるCO2排出量（一人あたり）'!$AA$37:$AX$37</c:f>
              <c:numCache>
                <c:formatCode>General</c:formatCode>
                <c:ptCount val="2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</c:numCache>
            </c:numRef>
          </c:cat>
          <c:val>
            <c:numRef>
              <c:f>'17.家庭におけるCO2排出量（一人あたり）'!$AA$46:$AX$46</c:f>
              <c:numCache>
                <c:formatCode>#,##0;[Red]\-#,##0</c:formatCode>
                <c:ptCount val="24"/>
                <c:pt idx="0">
                  <c:v>16.663596408423768</c:v>
                </c:pt>
                <c:pt idx="1">
                  <c:v>21.198490318552906</c:v>
                </c:pt>
                <c:pt idx="2">
                  <c:v>25.955830190863391</c:v>
                </c:pt>
                <c:pt idx="3">
                  <c:v>27.921229248537195</c:v>
                </c:pt>
                <c:pt idx="4">
                  <c:v>35.277439281224979</c:v>
                </c:pt>
                <c:pt idx="5">
                  <c:v>36.863325118187092</c:v>
                </c:pt>
                <c:pt idx="6">
                  <c:v>34.238104240215741</c:v>
                </c:pt>
                <c:pt idx="7">
                  <c:v>30.334812170154436</c:v>
                </c:pt>
                <c:pt idx="8">
                  <c:v>28.083368695258248</c:v>
                </c:pt>
                <c:pt idx="9">
                  <c:v>27.200385612441451</c:v>
                </c:pt>
                <c:pt idx="10">
                  <c:v>25.174154171516069</c:v>
                </c:pt>
                <c:pt idx="11">
                  <c:v>24.143645121646625</c:v>
                </c:pt>
                <c:pt idx="12">
                  <c:v>24.972594134482218</c:v>
                </c:pt>
                <c:pt idx="13">
                  <c:v>25.227782505252051</c:v>
                </c:pt>
                <c:pt idx="14">
                  <c:v>23.527526846473723</c:v>
                </c:pt>
                <c:pt idx="15">
                  <c:v>22.516667462033887</c:v>
                </c:pt>
                <c:pt idx="16">
                  <c:v>23.56370792789091</c:v>
                </c:pt>
                <c:pt idx="17">
                  <c:v>29.947664150640545</c:v>
                </c:pt>
                <c:pt idx="18">
                  <c:v>38.327013034531745</c:v>
                </c:pt>
                <c:pt idx="19">
                  <c:v>38.658363947158044</c:v>
                </c:pt>
                <c:pt idx="20">
                  <c:v>43.008622961429658</c:v>
                </c:pt>
                <c:pt idx="21">
                  <c:v>49.823958831777787</c:v>
                </c:pt>
                <c:pt idx="22">
                  <c:v>48.298579371783802</c:v>
                </c:pt>
                <c:pt idx="23">
                  <c:v>45.32650225957353</c:v>
                </c:pt>
              </c:numCache>
            </c:numRef>
          </c:val>
        </c:ser>
        <c:gapWidth val="40"/>
        <c:overlap val="100"/>
        <c:axId val="122866304"/>
        <c:axId val="122892672"/>
      </c:barChart>
      <c:lineChart>
        <c:grouping val="standard"/>
        <c:ser>
          <c:idx val="10"/>
          <c:order val="8"/>
          <c:tx>
            <c:strRef>
              <c:f>'17.家庭におけるCO2排出量（一人あたり）'!$Y$38</c:f>
              <c:strCache>
                <c:ptCount val="1"/>
                <c:pt idx="0">
                  <c:v>合計</c:v>
                </c:pt>
              </c:strCache>
            </c:strRef>
          </c:tx>
          <c:spPr>
            <a:ln>
              <a:noFill/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/>
                </a:pPr>
                <a:endParaRPr lang="ja-JP"/>
              </a:p>
            </c:txPr>
            <c:dLblPos val="t"/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'17.家庭におけるCO2排出量（一人あたり）'!$AA$38:$AX$38</c:f>
              <c:numCache>
                <c:formatCode>#,##0;[Red]\-#,##0</c:formatCode>
                <c:ptCount val="24"/>
                <c:pt idx="0">
                  <c:v>1628.9475553149298</c:v>
                </c:pt>
                <c:pt idx="1">
                  <c:v>1662.1175403795878</c:v>
                </c:pt>
                <c:pt idx="2">
                  <c:v>1755.2723998430272</c:v>
                </c:pt>
                <c:pt idx="3">
                  <c:v>1793.7009730289419</c:v>
                </c:pt>
                <c:pt idx="4">
                  <c:v>1921.4358364502918</c:v>
                </c:pt>
                <c:pt idx="5">
                  <c:v>1979.3240787527652</c:v>
                </c:pt>
                <c:pt idx="6">
                  <c:v>1987.2085240634378</c:v>
                </c:pt>
                <c:pt idx="7">
                  <c:v>1924.4744819669302</c:v>
                </c:pt>
                <c:pt idx="8">
                  <c:v>1920.8581712014206</c:v>
                </c:pt>
                <c:pt idx="9">
                  <c:v>1993.0787104663327</c:v>
                </c:pt>
                <c:pt idx="10">
                  <c:v>2017.4627391116965</c:v>
                </c:pt>
                <c:pt idx="11">
                  <c:v>2019.9470604344556</c:v>
                </c:pt>
                <c:pt idx="12">
                  <c:v>2137.2856680783316</c:v>
                </c:pt>
                <c:pt idx="13">
                  <c:v>2141.2685008641552</c:v>
                </c:pt>
                <c:pt idx="14">
                  <c:v>2118.8931798523281</c:v>
                </c:pt>
                <c:pt idx="15">
                  <c:v>2170.2208185399604</c:v>
                </c:pt>
                <c:pt idx="16">
                  <c:v>2102.631311686921</c:v>
                </c:pt>
                <c:pt idx="17">
                  <c:v>2193.022663748573</c:v>
                </c:pt>
                <c:pt idx="18">
                  <c:v>2133.2871199400374</c:v>
                </c:pt>
                <c:pt idx="19">
                  <c:v>2069.0130309476167</c:v>
                </c:pt>
                <c:pt idx="20">
                  <c:v>2064.7101088289251</c:v>
                </c:pt>
                <c:pt idx="21">
                  <c:v>2220.6862304136471</c:v>
                </c:pt>
                <c:pt idx="22">
                  <c:v>2334.2217682315809</c:v>
                </c:pt>
                <c:pt idx="23">
                  <c:v>2301.6131570875978</c:v>
                </c:pt>
              </c:numCache>
            </c:numRef>
          </c:val>
        </c:ser>
        <c:marker val="1"/>
        <c:axId val="122866304"/>
        <c:axId val="122892672"/>
      </c:lineChart>
      <c:catAx>
        <c:axId val="122866304"/>
        <c:scaling>
          <c:orientation val="minMax"/>
        </c:scaling>
        <c:axPos val="b"/>
        <c:numFmt formatCode="General" sourceLinked="1"/>
        <c:tickLblPos val="nextTo"/>
        <c:spPr>
          <a:ln>
            <a:solidFill>
              <a:sysClr val="windowText" lastClr="000000"/>
            </a:solidFill>
          </a:ln>
        </c:spPr>
        <c:txPr>
          <a:bodyPr rot="-5400000" vert="horz"/>
          <a:lstStyle/>
          <a:p>
            <a:pPr>
              <a:defRPr sz="1200"/>
            </a:pPr>
            <a:endParaRPr lang="ja-JP"/>
          </a:p>
        </c:txPr>
        <c:crossAx val="122892672"/>
        <c:crosses val="autoZero"/>
        <c:auto val="1"/>
        <c:lblAlgn val="ctr"/>
        <c:lblOffset val="100"/>
      </c:catAx>
      <c:valAx>
        <c:axId val="122892672"/>
        <c:scaling>
          <c:orientation val="minMax"/>
        </c:scaling>
        <c:axPos val="l"/>
        <c:numFmt formatCode="#,##0;[Red]\-#,##0" sourceLinked="1"/>
        <c:tickLblPos val="nextTo"/>
        <c:spPr>
          <a:ln>
            <a:solidFill>
              <a:sysClr val="windowText" lastClr="000000"/>
            </a:solidFill>
          </a:ln>
        </c:spPr>
        <c:txPr>
          <a:bodyPr/>
          <a:lstStyle/>
          <a:p>
            <a:pPr>
              <a:defRPr sz="1200"/>
            </a:pPr>
            <a:endParaRPr lang="ja-JP"/>
          </a:p>
        </c:txPr>
        <c:crossAx val="122866304"/>
        <c:crosses val="autoZero"/>
        <c:crossBetween val="between"/>
      </c:valAx>
    </c:plotArea>
    <c:legend>
      <c:legendPos val="r"/>
      <c:legendEntry>
        <c:idx val="8"/>
        <c:delete val="1"/>
      </c:legendEntry>
      <c:layout>
        <c:manualLayout>
          <c:xMode val="edge"/>
          <c:yMode val="edge"/>
          <c:x val="0.84991584385285179"/>
          <c:y val="0.3565776500159703"/>
          <c:w val="0.14832020997375317"/>
          <c:h val="0.36304443426053234"/>
        </c:manualLayout>
      </c:layout>
      <c:txPr>
        <a:bodyPr/>
        <a:lstStyle/>
        <a:p>
          <a:pPr>
            <a:defRPr sz="1100"/>
          </a:pPr>
          <a:endParaRPr lang="ja-JP"/>
        </a:p>
      </c:txPr>
    </c:legend>
    <c:plotVisOnly val="1"/>
    <c:dispBlanksAs val="gap"/>
  </c:chart>
  <c:spPr>
    <a:ln>
      <a:noFill/>
    </a:ln>
  </c:spPr>
  <c:printSettings>
    <c:headerFooter/>
    <c:pageMargins b="0.750000000000001" l="0.70000000000000062" r="0.70000000000000062" t="0.750000000000001" header="0.30000000000000032" footer="0.30000000000000032"/>
    <c:pageSetup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>
        <c:manualLayout>
          <c:layoutTarget val="inner"/>
          <c:xMode val="edge"/>
          <c:yMode val="edge"/>
          <c:x val="9.4991364421416327E-2"/>
          <c:y val="0"/>
          <c:w val="0.8773747841105356"/>
          <c:h val="0"/>
        </c:manualLayout>
      </c:layout>
      <c:lineChart>
        <c:grouping val="standard"/>
        <c:ser>
          <c:idx val="1"/>
          <c:order val="0"/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2"/>
          <c:order val="1"/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ser>
          <c:idx val="3"/>
          <c:order val="2"/>
          <c:spPr>
            <a:ln w="12700">
              <a:solidFill>
                <a:srgbClr val="000000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marker val="1"/>
        <c:axId val="122709120"/>
        <c:axId val="122711040"/>
      </c:lineChart>
      <c:catAx>
        <c:axId val="122709120"/>
        <c:scaling>
          <c:orientation val="minMax"/>
        </c:scaling>
        <c:axPos val="b"/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ja-JP"/>
          </a:p>
        </c:txPr>
        <c:crossAx val="122711040"/>
        <c:crosses val="autoZero"/>
        <c:auto val="1"/>
        <c:lblAlgn val="ctr"/>
        <c:lblOffset val="100"/>
        <c:tickLblSkip val="1"/>
        <c:tickMarkSkip val="1"/>
      </c:catAx>
      <c:valAx>
        <c:axId val="122711040"/>
        <c:scaling>
          <c:orientation val="minMax"/>
          <c:min val="150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ja-JP"/>
          </a:p>
        </c:txPr>
        <c:crossAx val="122709120"/>
        <c:crosses val="autoZero"/>
        <c:crossBetween val="between"/>
        <c:majorUnit val="5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Century"/>
          <a:ea typeface="Century"/>
          <a:cs typeface="Century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>
        <c:manualLayout>
          <c:layoutTarget val="inner"/>
          <c:xMode val="edge"/>
          <c:yMode val="edge"/>
          <c:x val="9.4991364421416327E-2"/>
          <c:y val="0"/>
          <c:w val="0.8773747841105356"/>
          <c:h val="0"/>
        </c:manualLayout>
      </c:layout>
      <c:lineChart>
        <c:grouping val="standard"/>
        <c:ser>
          <c:idx val="1"/>
          <c:order val="0"/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'2.CO2-Sector'!#REF!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'2.CO2-Sector'!#REF!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'2.CO2-Sector'!#REF!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2"/>
          <c:order val="1"/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'2.CO2-Sector'!#REF!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'2.CO2-Sector'!#REF!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'2.CO2-Sector'!#REF!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3"/>
          <c:order val="2"/>
          <c:spPr>
            <a:ln w="12700">
              <a:solidFill>
                <a:srgbClr val="000000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'2.CO2-Sector'!#REF!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'2.CO2-Sector'!#REF!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'2.CO2-Sector'!#REF!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marker val="1"/>
        <c:axId val="109810816"/>
        <c:axId val="109841408"/>
      </c:lineChart>
      <c:catAx>
        <c:axId val="109810816"/>
        <c:scaling>
          <c:orientation val="minMax"/>
        </c:scaling>
        <c:axPos val="b"/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ja-JP"/>
          </a:p>
        </c:txPr>
        <c:crossAx val="109841408"/>
        <c:crosses val="autoZero"/>
        <c:auto val="1"/>
        <c:lblAlgn val="ctr"/>
        <c:lblOffset val="100"/>
        <c:tickLblSkip val="1"/>
        <c:tickMarkSkip val="1"/>
      </c:catAx>
      <c:valAx>
        <c:axId val="109841408"/>
        <c:scaling>
          <c:orientation val="minMax"/>
          <c:min val="150"/>
        </c:scaling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ja-JP"/>
          </a:p>
        </c:txPr>
        <c:crossAx val="109810816"/>
        <c:crosses val="autoZero"/>
        <c:crossBetween val="between"/>
        <c:majorUnit val="5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Century"/>
          <a:ea typeface="Century"/>
          <a:cs typeface="Century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tx>
        <c:rich>
          <a:bodyPr/>
          <a:lstStyle/>
          <a:p>
            <a:pPr>
              <a:defRPr/>
            </a:pPr>
            <a:r>
              <a:rPr lang="ja-JP" altLang="ja-JP" sz="1600" b="1" i="0" baseline="0"/>
              <a:t>部門別 </a:t>
            </a:r>
            <a:r>
              <a:rPr lang="en-US" altLang="ja-JP" sz="1600" b="1" i="0" baseline="0"/>
              <a:t>CO</a:t>
            </a:r>
            <a:r>
              <a:rPr lang="en-US" altLang="ja-JP" sz="1600" b="1" i="0" baseline="-25000"/>
              <a:t>2 </a:t>
            </a:r>
            <a:r>
              <a:rPr lang="ja-JP" altLang="ja-JP" sz="1600" b="1" i="0" baseline="0"/>
              <a:t>排出量の</a:t>
            </a:r>
            <a:r>
              <a:rPr lang="ja-JP" altLang="en-US" sz="1600" b="1" i="0" baseline="0"/>
              <a:t>推移（</a:t>
            </a:r>
            <a:r>
              <a:rPr lang="en-US" altLang="ja-JP" sz="1600" b="1" i="0" baseline="0"/>
              <a:t>1990-2013</a:t>
            </a:r>
            <a:r>
              <a:rPr lang="ja-JP" altLang="ja-JP" sz="1600" b="1" i="0" baseline="0"/>
              <a:t>年度</a:t>
            </a:r>
            <a:r>
              <a:rPr lang="ja-JP" altLang="en-US" sz="1600" b="1" i="0" baseline="0"/>
              <a:t>）</a:t>
            </a:r>
            <a:endParaRPr lang="ja-JP" altLang="ja-JP" sz="1600"/>
          </a:p>
        </c:rich>
      </c:tx>
    </c:title>
    <c:plotArea>
      <c:layout>
        <c:manualLayout>
          <c:layoutTarget val="inner"/>
          <c:xMode val="edge"/>
          <c:yMode val="edge"/>
          <c:x val="0.11780820812180869"/>
          <c:y val="0.13302458183893284"/>
          <c:w val="0.63237573534360236"/>
          <c:h val="0.70091833333333364"/>
        </c:manualLayout>
      </c:layout>
      <c:lineChart>
        <c:grouping val="standard"/>
        <c:ser>
          <c:idx val="1"/>
          <c:order val="0"/>
          <c:tx>
            <c:strRef>
              <c:f>'3.Allocated_CO2-Sector'!$Y$77</c:f>
              <c:strCache>
                <c:ptCount val="1"/>
                <c:pt idx="0">
                  <c:v>エネルギー転換部門</c:v>
                </c:pt>
              </c:strCache>
            </c:strRef>
          </c:tx>
          <c:dPt>
            <c:idx val="1"/>
            <c:spPr/>
          </c:dPt>
          <c:dLbls>
            <c:dLbl>
              <c:idx val="0"/>
              <c:layout>
                <c:manualLayout>
                  <c:x val="-2.3330344889897946E-2"/>
                  <c:y val="-2.3057188274001036E-2"/>
                </c:manualLayout>
              </c:layout>
              <c:dLblPos val="r"/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dLblPos val="t"/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23"/>
              <c:layout>
                <c:manualLayout>
                  <c:x val="-4.6805140280706103E-3"/>
                  <c:y val="-2.3120035784703311E-3"/>
                </c:manualLayout>
              </c:layout>
              <c:dLblPos val="r"/>
              <c:showVal val="1"/>
              <c:extLst>
                <c:ext xmlns:c15="http://schemas.microsoft.com/office/drawing/2012/chart" uri="{CE6537A1-D6FC-4f65-9D91-7224C49458BB}"/>
              </c:extLst>
            </c:dLbl>
            <c:delete val="1"/>
            <c:spPr>
              <a:noFill/>
              <a:ln>
                <a:noFill/>
              </a:ln>
              <a:effectLst/>
            </c:spPr>
            <c:dLblPos val="t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'3.Allocated_CO2-Sector'!$AA$76:$AX$76</c:f>
              <c:numCache>
                <c:formatCode>General</c:formatCode>
                <c:ptCount val="2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</c:numCache>
            </c:numRef>
          </c:cat>
          <c:val>
            <c:numRef>
              <c:f>'3.Allocated_CO2-Sector'!$AA$77:$AX$77</c:f>
              <c:numCache>
                <c:formatCode>#,##0_ </c:formatCode>
                <c:ptCount val="24"/>
                <c:pt idx="0">
                  <c:v>92.35891028041695</c:v>
                </c:pt>
                <c:pt idx="1">
                  <c:v>92.631286433763663</c:v>
                </c:pt>
                <c:pt idx="2">
                  <c:v>92.869638915252295</c:v>
                </c:pt>
                <c:pt idx="3">
                  <c:v>91.426598610600635</c:v>
                </c:pt>
                <c:pt idx="4">
                  <c:v>98.502812960250409</c:v>
                </c:pt>
                <c:pt idx="5">
                  <c:v>101.23303982042263</c:v>
                </c:pt>
                <c:pt idx="6">
                  <c:v>98.029419003084499</c:v>
                </c:pt>
                <c:pt idx="7">
                  <c:v>103.99302372864999</c:v>
                </c:pt>
                <c:pt idx="8">
                  <c:v>92.879354982319882</c:v>
                </c:pt>
                <c:pt idx="9">
                  <c:v>93.190729515613043</c:v>
                </c:pt>
                <c:pt idx="10">
                  <c:v>90.828277937007186</c:v>
                </c:pt>
                <c:pt idx="11">
                  <c:v>88.132486197778164</c:v>
                </c:pt>
                <c:pt idx="12">
                  <c:v>94.133379138299688</c:v>
                </c:pt>
                <c:pt idx="13">
                  <c:v>93.494403018156277</c:v>
                </c:pt>
                <c:pt idx="14">
                  <c:v>90.039759732632518</c:v>
                </c:pt>
                <c:pt idx="15">
                  <c:v>103.66058877358451</c:v>
                </c:pt>
                <c:pt idx="16">
                  <c:v>87.967991122941768</c:v>
                </c:pt>
                <c:pt idx="17">
                  <c:v>107.60444194007958</c:v>
                </c:pt>
                <c:pt idx="18">
                  <c:v>105.76448707513862</c:v>
                </c:pt>
                <c:pt idx="19">
                  <c:v>103.19946352265113</c:v>
                </c:pt>
                <c:pt idx="20">
                  <c:v>110.22929647617771</c:v>
                </c:pt>
                <c:pt idx="21">
                  <c:v>111.2506517920653</c:v>
                </c:pt>
                <c:pt idx="22">
                  <c:v>104.57748365712847</c:v>
                </c:pt>
                <c:pt idx="23">
                  <c:v>100.64393372453442</c:v>
                </c:pt>
              </c:numCache>
            </c:numRef>
          </c:val>
        </c:ser>
        <c:ser>
          <c:idx val="2"/>
          <c:order val="1"/>
          <c:tx>
            <c:strRef>
              <c:f>'3.Allocated_CO2-Sector'!$Y$78</c:f>
              <c:strCache>
                <c:ptCount val="1"/>
                <c:pt idx="0">
                  <c:v>産業部門</c:v>
                </c:pt>
              </c:strCache>
            </c:strRef>
          </c:tx>
          <c:dLbls>
            <c:dLbl>
              <c:idx val="0"/>
              <c:dLblPos val="t"/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dLblPos val="t"/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23"/>
              <c:layout>
                <c:manualLayout>
                  <c:x val="-1.6657284036603306E-3"/>
                  <c:y val="6.0760682531460705E-3"/>
                </c:manualLayout>
              </c:layout>
              <c:dLblPos val="r"/>
              <c:showVal val="1"/>
              <c:extLst>
                <c:ext xmlns:c15="http://schemas.microsoft.com/office/drawing/2012/chart" uri="{CE6537A1-D6FC-4f65-9D91-7224C49458BB}"/>
              </c:extLst>
            </c:dLbl>
            <c:delete val="1"/>
            <c:spPr>
              <a:noFill/>
              <a:ln>
                <a:noFill/>
              </a:ln>
              <a:effectLst/>
            </c:spPr>
            <c:dLblPos val="t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'3.Allocated_CO2-Sector'!$AA$76:$AX$76</c:f>
              <c:numCache>
                <c:formatCode>General</c:formatCode>
                <c:ptCount val="2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</c:numCache>
            </c:numRef>
          </c:cat>
          <c:val>
            <c:numRef>
              <c:f>'3.Allocated_CO2-Sector'!$AA$78:$AX$78</c:f>
              <c:numCache>
                <c:formatCode>#,##0_ </c:formatCode>
                <c:ptCount val="24"/>
                <c:pt idx="0">
                  <c:v>503.13940852791029</c:v>
                </c:pt>
                <c:pt idx="1">
                  <c:v>492.16515816087889</c:v>
                </c:pt>
                <c:pt idx="2">
                  <c:v>481.90856897413425</c:v>
                </c:pt>
                <c:pt idx="3">
                  <c:v>467.98358940287397</c:v>
                </c:pt>
                <c:pt idx="4">
                  <c:v>484.95838188735843</c:v>
                </c:pt>
                <c:pt idx="5">
                  <c:v>479.07043177207896</c:v>
                </c:pt>
                <c:pt idx="6">
                  <c:v>483.35461564717872</c:v>
                </c:pt>
                <c:pt idx="7">
                  <c:v>473.20637756735198</c:v>
                </c:pt>
                <c:pt idx="8">
                  <c:v>444.23189564452332</c:v>
                </c:pt>
                <c:pt idx="9">
                  <c:v>455.86108191157223</c:v>
                </c:pt>
                <c:pt idx="10">
                  <c:v>467.11615722309182</c:v>
                </c:pt>
                <c:pt idx="11">
                  <c:v>454.62435986011315</c:v>
                </c:pt>
                <c:pt idx="12">
                  <c:v>469.13518137546941</c:v>
                </c:pt>
                <c:pt idx="13">
                  <c:v>472.25916018817571</c:v>
                </c:pt>
                <c:pt idx="14">
                  <c:v>469.52437522698028</c:v>
                </c:pt>
                <c:pt idx="15">
                  <c:v>456.90462841954951</c:v>
                </c:pt>
                <c:pt idx="16">
                  <c:v>471.83936936067414</c:v>
                </c:pt>
                <c:pt idx="17">
                  <c:v>471.95419168740551</c:v>
                </c:pt>
                <c:pt idx="18">
                  <c:v>417.03491491295284</c:v>
                </c:pt>
                <c:pt idx="19">
                  <c:v>382.1455530551803</c:v>
                </c:pt>
                <c:pt idx="20">
                  <c:v>413.50153831734985</c:v>
                </c:pt>
                <c:pt idx="21">
                  <c:v>428.96883845650336</c:v>
                </c:pt>
                <c:pt idx="22">
                  <c:v>432.38450225804189</c:v>
                </c:pt>
                <c:pt idx="23">
                  <c:v>429.49654038966094</c:v>
                </c:pt>
              </c:numCache>
            </c:numRef>
          </c:val>
        </c:ser>
        <c:ser>
          <c:idx val="3"/>
          <c:order val="2"/>
          <c:tx>
            <c:strRef>
              <c:f>'3.Allocated_CO2-Sector'!$Y$79</c:f>
              <c:strCache>
                <c:ptCount val="1"/>
                <c:pt idx="0">
                  <c:v>運輸部門</c:v>
                </c:pt>
              </c:strCache>
            </c:strRef>
          </c:tx>
          <c:dLbls>
            <c:dLbl>
              <c:idx val="0"/>
              <c:dLblPos val="t"/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dLblPos val="t"/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23"/>
              <c:layout>
                <c:manualLayout>
                  <c:x val="-3.1731212158655313E-3"/>
                  <c:y val="-2.1498562056623154E-4"/>
                </c:manualLayout>
              </c:layout>
              <c:dLblPos val="r"/>
              <c:showVal val="1"/>
              <c:extLst>
                <c:ext xmlns:c15="http://schemas.microsoft.com/office/drawing/2012/chart" uri="{CE6537A1-D6FC-4f65-9D91-7224C49458BB}"/>
              </c:extLst>
            </c:dLbl>
            <c:delete val="1"/>
            <c:spPr>
              <a:noFill/>
              <a:ln>
                <a:noFill/>
              </a:ln>
              <a:effectLst/>
            </c:spPr>
            <c:dLblPos val="t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'3.Allocated_CO2-Sector'!$AA$76:$AX$76</c:f>
              <c:numCache>
                <c:formatCode>General</c:formatCode>
                <c:ptCount val="2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</c:numCache>
            </c:numRef>
          </c:cat>
          <c:val>
            <c:numRef>
              <c:f>'3.Allocated_CO2-Sector'!$AA$79:$AX$79</c:f>
              <c:numCache>
                <c:formatCode>#,##0_ </c:formatCode>
                <c:ptCount val="24"/>
                <c:pt idx="0">
                  <c:v>206.30078397732595</c:v>
                </c:pt>
                <c:pt idx="1">
                  <c:v>218.73617651335908</c:v>
                </c:pt>
                <c:pt idx="2">
                  <c:v>225.20449890098726</c:v>
                </c:pt>
                <c:pt idx="3">
                  <c:v>228.4646371663799</c:v>
                </c:pt>
                <c:pt idx="4">
                  <c:v>238.0457143585603</c:v>
                </c:pt>
                <c:pt idx="5">
                  <c:v>246.61321251485381</c:v>
                </c:pt>
                <c:pt idx="6">
                  <c:v>252.87315166883832</c:v>
                </c:pt>
                <c:pt idx="7">
                  <c:v>253.97450965511072</c:v>
                </c:pt>
                <c:pt idx="8">
                  <c:v>251.9395495705331</c:v>
                </c:pt>
                <c:pt idx="9">
                  <c:v>256.08132620399482</c:v>
                </c:pt>
                <c:pt idx="10">
                  <c:v>254.92608759123809</c:v>
                </c:pt>
                <c:pt idx="11">
                  <c:v>258.96217609391425</c:v>
                </c:pt>
                <c:pt idx="12">
                  <c:v>255.17634552284241</c:v>
                </c:pt>
                <c:pt idx="13">
                  <c:v>251.3737676672084</c:v>
                </c:pt>
                <c:pt idx="14">
                  <c:v>245.33390719306976</c:v>
                </c:pt>
                <c:pt idx="15">
                  <c:v>239.69457441870793</c:v>
                </c:pt>
                <c:pt idx="16">
                  <c:v>234.74767125180176</c:v>
                </c:pt>
                <c:pt idx="17">
                  <c:v>234.04952533328245</c:v>
                </c:pt>
                <c:pt idx="18">
                  <c:v>225.25093071710313</c:v>
                </c:pt>
                <c:pt idx="19">
                  <c:v>221.41699843362201</c:v>
                </c:pt>
                <c:pt idx="20">
                  <c:v>222.13802484401427</c:v>
                </c:pt>
                <c:pt idx="21">
                  <c:v>220.46118126190228</c:v>
                </c:pt>
                <c:pt idx="22">
                  <c:v>226.2983589150235</c:v>
                </c:pt>
                <c:pt idx="23">
                  <c:v>224.65547699106651</c:v>
                </c:pt>
              </c:numCache>
            </c:numRef>
          </c:val>
        </c:ser>
        <c:ser>
          <c:idx val="4"/>
          <c:order val="3"/>
          <c:tx>
            <c:strRef>
              <c:f>'3.Allocated_CO2-Sector'!$Y$80</c:f>
              <c:strCache>
                <c:ptCount val="1"/>
                <c:pt idx="0">
                  <c:v>業務その他部門</c:v>
                </c:pt>
              </c:strCache>
            </c:strRef>
          </c:tx>
          <c:dLbls>
            <c:dLbl>
              <c:idx val="0"/>
              <c:dLblPos val="t"/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2.7291406211146802E-2"/>
                  <c:y val="1.8658176000570653E-2"/>
                </c:manualLayout>
              </c:layout>
              <c:dLblPos val="r"/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23"/>
              <c:layout>
                <c:manualLayout>
                  <c:x val="-1.6657284036603306E-3"/>
                  <c:y val="-4.4090215363744318E-3"/>
                </c:manualLayout>
              </c:layout>
              <c:dLblPos val="r"/>
              <c:showVal val="1"/>
              <c:extLst>
                <c:ext xmlns:c15="http://schemas.microsoft.com/office/drawing/2012/chart" uri="{CE6537A1-D6FC-4f65-9D91-7224C49458BB}"/>
              </c:extLst>
            </c:dLbl>
            <c:delete val="1"/>
            <c:spPr>
              <a:noFill/>
              <a:ln>
                <a:noFill/>
              </a:ln>
              <a:effectLst/>
            </c:spPr>
            <c:dLblPos val="t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'3.Allocated_CO2-Sector'!$AA$76:$AX$76</c:f>
              <c:numCache>
                <c:formatCode>General</c:formatCode>
                <c:ptCount val="2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</c:numCache>
            </c:numRef>
          </c:cat>
          <c:val>
            <c:numRef>
              <c:f>'3.Allocated_CO2-Sector'!$AA$80:$AX$80</c:f>
              <c:numCache>
                <c:formatCode>#,##0_ </c:formatCode>
                <c:ptCount val="24"/>
                <c:pt idx="0">
                  <c:v>133.71126464533847</c:v>
                </c:pt>
                <c:pt idx="1">
                  <c:v>137.2771342053384</c:v>
                </c:pt>
                <c:pt idx="2">
                  <c:v>141.90347714240568</c:v>
                </c:pt>
                <c:pt idx="3">
                  <c:v>148.18528868280447</c:v>
                </c:pt>
                <c:pt idx="4">
                  <c:v>163.40109941463982</c:v>
                </c:pt>
                <c:pt idx="5">
                  <c:v>166.90924911762954</c:v>
                </c:pt>
                <c:pt idx="6">
                  <c:v>171.73670496903398</c:v>
                </c:pt>
                <c:pt idx="7">
                  <c:v>177.21441628558946</c:v>
                </c:pt>
                <c:pt idx="8">
                  <c:v>190.33535113744011</c:v>
                </c:pt>
                <c:pt idx="9">
                  <c:v>200.42702225239748</c:v>
                </c:pt>
                <c:pt idx="10">
                  <c:v>206.79418190367599</c:v>
                </c:pt>
                <c:pt idx="11">
                  <c:v>206.4875762736277</c:v>
                </c:pt>
                <c:pt idx="12">
                  <c:v>217.77248862362563</c:v>
                </c:pt>
                <c:pt idx="13">
                  <c:v>222.08636781619836</c:v>
                </c:pt>
                <c:pt idx="14">
                  <c:v>235.30174948308661</c:v>
                </c:pt>
                <c:pt idx="15">
                  <c:v>238.86105376565919</c:v>
                </c:pt>
                <c:pt idx="16">
                  <c:v>235.67580140216413</c:v>
                </c:pt>
                <c:pt idx="17">
                  <c:v>237.26692952316549</c:v>
                </c:pt>
                <c:pt idx="18">
                  <c:v>231.46961254580634</c:v>
                </c:pt>
                <c:pt idx="19">
                  <c:v>219.87740162707152</c:v>
                </c:pt>
                <c:pt idx="20">
                  <c:v>218.83337038249161</c:v>
                </c:pt>
                <c:pt idx="21">
                  <c:v>235.88621174643541</c:v>
                </c:pt>
                <c:pt idx="22">
                  <c:v>253.74859839558434</c:v>
                </c:pt>
                <c:pt idx="23">
                  <c:v>278.74765738462969</c:v>
                </c:pt>
              </c:numCache>
            </c:numRef>
          </c:val>
        </c:ser>
        <c:ser>
          <c:idx val="5"/>
          <c:order val="4"/>
          <c:tx>
            <c:strRef>
              <c:f>'3.Allocated_CO2-Sector'!$Y$81</c:f>
              <c:strCache>
                <c:ptCount val="1"/>
                <c:pt idx="0">
                  <c:v>家庭部門</c:v>
                </c:pt>
              </c:strCache>
            </c:strRef>
          </c:tx>
          <c:dLbls>
            <c:dLbl>
              <c:idx val="0"/>
              <c:layout>
                <c:manualLayout>
                  <c:x val="-1.3687518017807631E-2"/>
                  <c:y val="1.446415392910372E-2"/>
                </c:manualLayout>
              </c:layout>
              <c:dLblPos val="r"/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2.4276620586736641E-2"/>
                  <c:y val="-2.3282183157511311E-2"/>
                </c:manualLayout>
              </c:layout>
              <c:dLblPos val="r"/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23"/>
              <c:layout>
                <c:manualLayout>
                  <c:x val="-1.5600922144585569E-3"/>
                  <c:y val="5.7882649223880501E-3"/>
                </c:manualLayout>
              </c:layout>
              <c:dLblPos val="r"/>
              <c:showVal val="1"/>
              <c:extLst>
                <c:ext xmlns:c15="http://schemas.microsoft.com/office/drawing/2012/chart" uri="{CE6537A1-D6FC-4f65-9D91-7224C49458BB}"/>
              </c:extLst>
            </c:dLbl>
            <c:delete val="1"/>
            <c:spPr>
              <a:noFill/>
              <a:ln>
                <a:noFill/>
              </a:ln>
              <a:effectLst/>
            </c:spPr>
            <c:dLblPos val="t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'3.Allocated_CO2-Sector'!$AA$76:$AX$76</c:f>
              <c:numCache>
                <c:formatCode>General</c:formatCode>
                <c:ptCount val="2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</c:numCache>
            </c:numRef>
          </c:cat>
          <c:val>
            <c:numRef>
              <c:f>'3.Allocated_CO2-Sector'!$AA$81:$AX$81</c:f>
              <c:numCache>
                <c:formatCode>#,##0_ </c:formatCode>
                <c:ptCount val="24"/>
                <c:pt idx="0">
                  <c:v>131.33353929791619</c:v>
                </c:pt>
                <c:pt idx="1">
                  <c:v>133.23154872839751</c:v>
                </c:pt>
                <c:pt idx="2">
                  <c:v>140.58031846528527</c:v>
                </c:pt>
                <c:pt idx="3">
                  <c:v>141.769016354304</c:v>
                </c:pt>
                <c:pt idx="4">
                  <c:v>149.28236421630714</c:v>
                </c:pt>
                <c:pt idx="5">
                  <c:v>152.8256088329116</c:v>
                </c:pt>
                <c:pt idx="6">
                  <c:v>152.38035323591691</c:v>
                </c:pt>
                <c:pt idx="7">
                  <c:v>148.78268025640153</c:v>
                </c:pt>
                <c:pt idx="8">
                  <c:v>148.7269866209399</c:v>
                </c:pt>
                <c:pt idx="9">
                  <c:v>157.27575804205563</c:v>
                </c:pt>
                <c:pt idx="10">
                  <c:v>162.42616018634928</c:v>
                </c:pt>
                <c:pt idx="11">
                  <c:v>158.79154257385116</c:v>
                </c:pt>
                <c:pt idx="12">
                  <c:v>170.29079980811045</c:v>
                </c:pt>
                <c:pt idx="13">
                  <c:v>172.41561018978993</c:v>
                </c:pt>
                <c:pt idx="14">
                  <c:v>171.41630028629103</c:v>
                </c:pt>
                <c:pt idx="15">
                  <c:v>179.8983415395538</c:v>
                </c:pt>
                <c:pt idx="16">
                  <c:v>168.25578994315563</c:v>
                </c:pt>
                <c:pt idx="17">
                  <c:v>183.72462589359455</c:v>
                </c:pt>
                <c:pt idx="18">
                  <c:v>173.72855562669818</c:v>
                </c:pt>
                <c:pt idx="19">
                  <c:v>163.3541408645109</c:v>
                </c:pt>
                <c:pt idx="20">
                  <c:v>174.0561016857576</c:v>
                </c:pt>
                <c:pt idx="21">
                  <c:v>191.79547816104719</c:v>
                </c:pt>
                <c:pt idx="22">
                  <c:v>203.92358797745408</c:v>
                </c:pt>
                <c:pt idx="23">
                  <c:v>201.23711771266059</c:v>
                </c:pt>
              </c:numCache>
            </c:numRef>
          </c:val>
        </c:ser>
        <c:ser>
          <c:idx val="6"/>
          <c:order val="5"/>
          <c:tx>
            <c:strRef>
              <c:f>'3.Allocated_CO2-Sector'!$Y$82</c:f>
              <c:strCache>
                <c:ptCount val="1"/>
                <c:pt idx="0">
                  <c:v>工業プロセス</c:v>
                </c:pt>
              </c:strCache>
            </c:strRef>
          </c:tx>
          <c:spPr>
            <a:ln>
              <a:solidFill>
                <a:schemeClr val="bg2">
                  <a:lumMod val="50000"/>
                </a:schemeClr>
              </a:solidFill>
            </a:ln>
          </c:spPr>
          <c:marker>
            <c:spPr>
              <a:noFill/>
              <a:ln>
                <a:solidFill>
                  <a:schemeClr val="bg2">
                    <a:lumMod val="50000"/>
                  </a:schemeClr>
                </a:solidFill>
              </a:ln>
            </c:spPr>
          </c:marker>
          <c:dLbls>
            <c:dLbl>
              <c:idx val="0"/>
              <c:layout>
                <c:manualLayout>
                  <c:x val="-2.0445935725201779E-2"/>
                  <c:y val="-1.7062895922505261E-2"/>
                </c:manualLayout>
              </c:layout>
              <c:dLblPos val="r"/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dLblPos val="t"/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23"/>
              <c:layout>
                <c:manualLayout>
                  <c:x val="-3.8739995273670775E-3"/>
                  <c:y val="-4.4090215363745862E-3"/>
                </c:manualLayout>
              </c:layout>
              <c:dLblPos val="r"/>
              <c:showVal val="1"/>
              <c:extLst>
                <c:ext xmlns:c15="http://schemas.microsoft.com/office/drawing/2012/chart" uri="{CE6537A1-D6FC-4f65-9D91-7224C49458BB}"/>
              </c:extLst>
            </c:dLbl>
            <c:delete val="1"/>
            <c:spPr>
              <a:noFill/>
              <a:ln>
                <a:noFill/>
              </a:ln>
              <a:effectLst/>
            </c:spPr>
            <c:dLblPos val="t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'3.Allocated_CO2-Sector'!$AA$76:$AX$76</c:f>
              <c:numCache>
                <c:formatCode>General</c:formatCode>
                <c:ptCount val="2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</c:numCache>
            </c:numRef>
          </c:cat>
          <c:val>
            <c:numRef>
              <c:f>'3.Allocated_CO2-Sector'!$AA$82:$AX$82</c:f>
              <c:numCache>
                <c:formatCode>#,##0_ </c:formatCode>
                <c:ptCount val="24"/>
                <c:pt idx="0">
                  <c:v>63.926779901571727</c:v>
                </c:pt>
                <c:pt idx="1">
                  <c:v>65.038076542932444</c:v>
                </c:pt>
                <c:pt idx="2">
                  <c:v>65.01406256808167</c:v>
                </c:pt>
                <c:pt idx="3">
                  <c:v>63.688995532405244</c:v>
                </c:pt>
                <c:pt idx="4">
                  <c:v>65.151775481851942</c:v>
                </c:pt>
                <c:pt idx="5">
                  <c:v>65.387046412900247</c:v>
                </c:pt>
                <c:pt idx="6">
                  <c:v>65.880135190266031</c:v>
                </c:pt>
                <c:pt idx="7">
                  <c:v>63.18332059819803</c:v>
                </c:pt>
                <c:pt idx="8">
                  <c:v>57.271432328139042</c:v>
                </c:pt>
                <c:pt idx="9">
                  <c:v>57.413187145868825</c:v>
                </c:pt>
                <c:pt idx="10">
                  <c:v>57.880392847687958</c:v>
                </c:pt>
                <c:pt idx="11">
                  <c:v>56.477035136846112</c:v>
                </c:pt>
                <c:pt idx="12">
                  <c:v>53.737032495944497</c:v>
                </c:pt>
                <c:pt idx="13">
                  <c:v>52.968436317548232</c:v>
                </c:pt>
                <c:pt idx="14">
                  <c:v>52.834186125492153</c:v>
                </c:pt>
                <c:pt idx="15">
                  <c:v>53.920030059217211</c:v>
                </c:pt>
                <c:pt idx="16">
                  <c:v>54.047118987677628</c:v>
                </c:pt>
                <c:pt idx="17">
                  <c:v>53.260604468585917</c:v>
                </c:pt>
                <c:pt idx="18">
                  <c:v>49.135798165592199</c:v>
                </c:pt>
                <c:pt idx="19">
                  <c:v>43.490863463703455</c:v>
                </c:pt>
                <c:pt idx="20">
                  <c:v>44.672065399892418</c:v>
                </c:pt>
                <c:pt idx="21">
                  <c:v>44.541714910867512</c:v>
                </c:pt>
                <c:pt idx="22">
                  <c:v>44.784502569152941</c:v>
                </c:pt>
                <c:pt idx="23">
                  <c:v>46.551386884776683</c:v>
                </c:pt>
              </c:numCache>
            </c:numRef>
          </c:val>
        </c:ser>
        <c:ser>
          <c:idx val="8"/>
          <c:order val="6"/>
          <c:tx>
            <c:strRef>
              <c:f>'3.Allocated_CO2-Sector'!$Y$83</c:f>
              <c:strCache>
                <c:ptCount val="1"/>
                <c:pt idx="0">
                  <c:v>廃棄物</c:v>
                </c:pt>
              </c:strCache>
            </c:strRef>
          </c:tx>
          <c:spPr>
            <a:ln>
              <a:solidFill>
                <a:schemeClr val="accent1">
                  <a:lumMod val="60000"/>
                  <a:lumOff val="40000"/>
                </a:schemeClr>
              </a:solidFill>
            </a:ln>
          </c:spPr>
          <c:marker>
            <c:spPr>
              <a:solidFill>
                <a:schemeClr val="accent1">
                  <a:lumMod val="60000"/>
                  <a:lumOff val="40000"/>
                </a:schemeClr>
              </a:solidFill>
              <a:ln>
                <a:solidFill>
                  <a:schemeClr val="accent1">
                    <a:lumMod val="60000"/>
                    <a:lumOff val="40000"/>
                  </a:schemeClr>
                </a:solidFill>
              </a:ln>
            </c:spPr>
          </c:marker>
          <c:dLbls>
            <c:dLbl>
              <c:idx val="0"/>
              <c:layout>
                <c:manualLayout>
                  <c:x val="-2.1826494941330928E-2"/>
                  <c:y val="-1.6797471646043526E-2"/>
                </c:manualLayout>
              </c:layout>
              <c:dLblPos val="r"/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2.5724671127264984E-2"/>
                  <c:y val="-1.6192420571386066E-2"/>
                </c:manualLayout>
              </c:layout>
              <c:dLblPos val="r"/>
              <c:showVal val="1"/>
              <c:extLst>
                <c:ext xmlns:c15="http://schemas.microsoft.com/office/drawing/2012/chart" uri="{CE6537A1-D6FC-4f65-9D91-7224C49458BB}"/>
              </c:extLst>
            </c:dLbl>
            <c:dLbl>
              <c:idx val="23"/>
              <c:layout>
                <c:manualLayout>
                  <c:x val="-2.3809684891995305E-3"/>
                  <c:y val="5.3260953740279209E-3"/>
                </c:manualLayout>
              </c:layout>
              <c:dLblPos val="r"/>
              <c:showVal val="1"/>
              <c:extLst>
                <c:ext xmlns:c15="http://schemas.microsoft.com/office/drawing/2012/chart" uri="{CE6537A1-D6FC-4f65-9D91-7224C49458BB}"/>
              </c:extLst>
            </c:dLbl>
            <c:delete val="1"/>
            <c:spPr>
              <a:noFill/>
              <a:ln>
                <a:noFill/>
              </a:ln>
              <a:effectLst/>
            </c:spPr>
            <c:dLblPos val="t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'3.Allocated_CO2-Sector'!$AA$76:$AX$76</c:f>
              <c:numCache>
                <c:formatCode>General</c:formatCode>
                <c:ptCount val="2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</c:numCache>
            </c:numRef>
          </c:cat>
          <c:val>
            <c:numRef>
              <c:f>'3.Allocated_CO2-Sector'!$AA$83:$AX$83</c:f>
              <c:numCache>
                <c:formatCode>#,##0_ </c:formatCode>
                <c:ptCount val="24"/>
                <c:pt idx="0">
                  <c:v>22.44224850647711</c:v>
                </c:pt>
                <c:pt idx="1">
                  <c:v>22.77219793257968</c:v>
                </c:pt>
                <c:pt idx="2">
                  <c:v>24.185910196671525</c:v>
                </c:pt>
                <c:pt idx="3">
                  <c:v>23.707083316130579</c:v>
                </c:pt>
                <c:pt idx="4">
                  <c:v>26.885936655655431</c:v>
                </c:pt>
                <c:pt idx="5">
                  <c:v>27.440469095845199</c:v>
                </c:pt>
                <c:pt idx="6">
                  <c:v>28.14904044754384</c:v>
                </c:pt>
                <c:pt idx="7">
                  <c:v>29.490905484674194</c:v>
                </c:pt>
                <c:pt idx="8">
                  <c:v>29.874765113239672</c:v>
                </c:pt>
                <c:pt idx="9">
                  <c:v>29.939582269965388</c:v>
                </c:pt>
                <c:pt idx="10">
                  <c:v>31.061232310627695</c:v>
                </c:pt>
                <c:pt idx="11">
                  <c:v>30.851188800154922</c:v>
                </c:pt>
                <c:pt idx="12">
                  <c:v>31.102248097184148</c:v>
                </c:pt>
                <c:pt idx="13">
                  <c:v>31.861906549380794</c:v>
                </c:pt>
                <c:pt idx="14">
                  <c:v>31.054425986611609</c:v>
                </c:pt>
                <c:pt idx="15">
                  <c:v>30.064351555127843</c:v>
                </c:pt>
                <c:pt idx="16">
                  <c:v>28.281644631780722</c:v>
                </c:pt>
                <c:pt idx="17">
                  <c:v>28.838669705385605</c:v>
                </c:pt>
                <c:pt idx="18">
                  <c:v>30.178492318356227</c:v>
                </c:pt>
                <c:pt idx="19">
                  <c:v>26.394130873730383</c:v>
                </c:pt>
                <c:pt idx="20">
                  <c:v>26.887718242593394</c:v>
                </c:pt>
                <c:pt idx="21">
                  <c:v>26.674370624650233</c:v>
                </c:pt>
                <c:pt idx="22">
                  <c:v>28.493980868370556</c:v>
                </c:pt>
                <c:pt idx="23">
                  <c:v>28.08114470383963</c:v>
                </c:pt>
              </c:numCache>
            </c:numRef>
          </c:val>
        </c:ser>
        <c:ser>
          <c:idx val="9"/>
          <c:order val="7"/>
          <c:tx>
            <c:strRef>
              <c:f>'3.Allocated_CO2-Sector'!$Y$84</c:f>
              <c:strCache>
                <c:ptCount val="1"/>
                <c:pt idx="0">
                  <c:v>農業・その他部門</c:v>
                </c:pt>
              </c:strCache>
            </c:strRef>
          </c:tx>
          <c:cat>
            <c:numRef>
              <c:f>'3.Allocated_CO2-Sector'!$AA$76:$AX$76</c:f>
              <c:numCache>
                <c:formatCode>General</c:formatCode>
                <c:ptCount val="2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</c:numCache>
            </c:numRef>
          </c:cat>
          <c:val>
            <c:numRef>
              <c:f>'3.Allocated_CO2-Sector'!$AA$84:$AX$84</c:f>
              <c:numCache>
                <c:formatCode>#,##0.0_ </c:formatCode>
                <c:ptCount val="24"/>
                <c:pt idx="0">
                  <c:v>1.1898195894962347</c:v>
                </c:pt>
                <c:pt idx="1">
                  <c:v>1.1791152090946744</c:v>
                </c:pt>
                <c:pt idx="2">
                  <c:v>1.1548306278625093</c:v>
                </c:pt>
                <c:pt idx="3">
                  <c:v>1.1740806123887304</c:v>
                </c:pt>
                <c:pt idx="4">
                  <c:v>0.99612603274611433</c:v>
                </c:pt>
                <c:pt idx="5">
                  <c:v>1.2835744841551602</c:v>
                </c:pt>
                <c:pt idx="6">
                  <c:v>1.3762185705315935</c:v>
                </c:pt>
                <c:pt idx="7">
                  <c:v>1.4982660374142382</c:v>
                </c:pt>
                <c:pt idx="8">
                  <c:v>1.4410470247874125</c:v>
                </c:pt>
                <c:pt idx="9">
                  <c:v>1.4743105414807625</c:v>
                </c:pt>
                <c:pt idx="10">
                  <c:v>1.4723368687135132</c:v>
                </c:pt>
                <c:pt idx="11">
                  <c:v>1.441900865232056</c:v>
                </c:pt>
                <c:pt idx="12">
                  <c:v>1.4304804700932787</c:v>
                </c:pt>
                <c:pt idx="13">
                  <c:v>1.3970375688898033</c:v>
                </c:pt>
                <c:pt idx="14">
                  <c:v>1.3272359055670497</c:v>
                </c:pt>
                <c:pt idx="15">
                  <c:v>1.3723914721214461</c:v>
                </c:pt>
                <c:pt idx="16">
                  <c:v>1.373534641174553</c:v>
                </c:pt>
                <c:pt idx="17">
                  <c:v>1.5329149228458372</c:v>
                </c:pt>
                <c:pt idx="18">
                  <c:v>1.3877883861938742</c:v>
                </c:pt>
                <c:pt idx="19">
                  <c:v>1.2543216663406835</c:v>
                </c:pt>
                <c:pt idx="20">
                  <c:v>1.2164886789925453</c:v>
                </c:pt>
                <c:pt idx="21">
                  <c:v>1.1812191516481383</c:v>
                </c:pt>
                <c:pt idx="22">
                  <c:v>1.289469753141534</c:v>
                </c:pt>
                <c:pt idx="23">
                  <c:v>1.2781651503434563</c:v>
                </c:pt>
              </c:numCache>
            </c:numRef>
          </c:val>
        </c:ser>
        <c:marker val="1"/>
        <c:axId val="115779072"/>
        <c:axId val="115780608"/>
      </c:lineChart>
      <c:catAx>
        <c:axId val="115779072"/>
        <c:scaling>
          <c:orientation val="minMax"/>
        </c:scaling>
        <c:axPos val="b"/>
        <c:numFmt formatCode="General" sourceLinked="1"/>
        <c:tickLblPos val="nextTo"/>
        <c:txPr>
          <a:bodyPr rot="-5400000" vert="horz"/>
          <a:lstStyle/>
          <a:p>
            <a:pPr>
              <a:defRPr sz="1200"/>
            </a:pPr>
            <a:endParaRPr lang="ja-JP"/>
          </a:p>
        </c:txPr>
        <c:crossAx val="115780608"/>
        <c:crosses val="autoZero"/>
        <c:auto val="1"/>
        <c:lblAlgn val="ctr"/>
        <c:lblOffset val="100"/>
      </c:catAx>
      <c:valAx>
        <c:axId val="115780608"/>
        <c:scaling>
          <c:orientation val="minMax"/>
          <c:max val="510"/>
          <c:min val="0"/>
        </c:scaling>
        <c:axPos val="l"/>
        <c:numFmt formatCode="#,##0_ " sourceLinked="0"/>
        <c:tickLblPos val="nextTo"/>
        <c:txPr>
          <a:bodyPr/>
          <a:lstStyle/>
          <a:p>
            <a:pPr>
              <a:defRPr sz="1200"/>
            </a:pPr>
            <a:endParaRPr lang="ja-JP"/>
          </a:p>
        </c:txPr>
        <c:crossAx val="115779072"/>
        <c:crosses val="autoZero"/>
        <c:crossBetween val="between"/>
      </c:valAx>
    </c:plotArea>
    <c:plotVisOnly val="1"/>
    <c:dispBlanksAs val="gap"/>
  </c:chart>
  <c:spPr>
    <a:solidFill>
      <a:schemeClr val="bg1"/>
    </a:solidFill>
    <a:ln>
      <a:noFill/>
    </a:ln>
  </c:spPr>
  <c:printSettings>
    <c:headerFooter/>
    <c:pageMargins b="0.75000000000000078" l="0.70000000000000062" r="0.70000000000000062" t="0.75000000000000078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>
        <c:manualLayout>
          <c:layoutTarget val="inner"/>
          <c:xMode val="edge"/>
          <c:yMode val="edge"/>
          <c:x val="0.15099208333333353"/>
          <c:y val="0.13053111111111121"/>
          <c:w val="0.72213583333333409"/>
          <c:h val="0.69845537037037064"/>
        </c:manualLayout>
      </c:layout>
      <c:barChart>
        <c:barDir val="col"/>
        <c:grouping val="clustered"/>
        <c:ser>
          <c:idx val="0"/>
          <c:order val="0"/>
          <c:tx>
            <c:strRef>
              <c:f>'5.CO2-capita'!$X$5</c:f>
              <c:strCache>
                <c:ptCount val="1"/>
                <c:pt idx="0">
                  <c:v>CO2 総排出量 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ysClr val="windowText" lastClr="000000"/>
              </a:solidFill>
            </a:ln>
          </c:spPr>
          <c:dLbls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900"/>
                </a:pPr>
                <a:endParaRPr lang="ja-JP"/>
              </a:p>
            </c:txPr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'5.CO2-capita'!$AA$4:$AX$4</c:f>
              <c:numCache>
                <c:formatCode>General</c:formatCode>
                <c:ptCount val="2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</c:numCache>
            </c:numRef>
          </c:cat>
          <c:val>
            <c:numRef>
              <c:f>'5.CO2-capita'!$AA$5:$AX$5</c:f>
              <c:numCache>
                <c:formatCode>#,##0;[Red]\-#,##0</c:formatCode>
                <c:ptCount val="24"/>
                <c:pt idx="0">
                  <c:v>1154.4027547264527</c:v>
                </c:pt>
                <c:pt idx="1">
                  <c:v>1163.0306937263442</c:v>
                </c:pt>
                <c:pt idx="2">
                  <c:v>1172.8213057906803</c:v>
                </c:pt>
                <c:pt idx="3">
                  <c:v>1166.3992896778875</c:v>
                </c:pt>
                <c:pt idx="4">
                  <c:v>1227.2242110073698</c:v>
                </c:pt>
                <c:pt idx="5">
                  <c:v>1240.762632050797</c:v>
                </c:pt>
                <c:pt idx="6">
                  <c:v>1253.7796387323938</c:v>
                </c:pt>
                <c:pt idx="7">
                  <c:v>1251.3434996133903</c:v>
                </c:pt>
                <c:pt idx="8">
                  <c:v>1216.7003824219223</c:v>
                </c:pt>
                <c:pt idx="9">
                  <c:v>1251.662997882948</c:v>
                </c:pt>
                <c:pt idx="10">
                  <c:v>1272.5048268683913</c:v>
                </c:pt>
                <c:pt idx="11">
                  <c:v>1255.7682658015174</c:v>
                </c:pt>
                <c:pt idx="12">
                  <c:v>1292.7779555315694</c:v>
                </c:pt>
                <c:pt idx="13">
                  <c:v>1297.8566893153479</c:v>
                </c:pt>
                <c:pt idx="14">
                  <c:v>1296.8319399397308</c:v>
                </c:pt>
                <c:pt idx="15">
                  <c:v>1304.3759600035212</c:v>
                </c:pt>
                <c:pt idx="16">
                  <c:v>1282.1889213413706</c:v>
                </c:pt>
                <c:pt idx="17">
                  <c:v>1318.2319034743448</c:v>
                </c:pt>
                <c:pt idx="18">
                  <c:v>1233.9505797478412</c:v>
                </c:pt>
                <c:pt idx="19">
                  <c:v>1161.1328735068105</c:v>
                </c:pt>
                <c:pt idx="20">
                  <c:v>1211.5346040272693</c:v>
                </c:pt>
                <c:pt idx="21">
                  <c:v>1260.7596661051198</c:v>
                </c:pt>
                <c:pt idx="22">
                  <c:v>1295.5004843938975</c:v>
                </c:pt>
                <c:pt idx="23">
                  <c:v>1310.6914229415122</c:v>
                </c:pt>
              </c:numCache>
            </c:numRef>
          </c:val>
        </c:ser>
        <c:gapWidth val="90"/>
        <c:overlap val="45"/>
        <c:axId val="115855744"/>
        <c:axId val="115857280"/>
      </c:barChart>
      <c:lineChart>
        <c:grouping val="standard"/>
        <c:ser>
          <c:idx val="2"/>
          <c:order val="1"/>
          <c:tx>
            <c:strRef>
              <c:f>'5.CO2-capita'!$X$7</c:f>
              <c:strCache>
                <c:ptCount val="1"/>
                <c:pt idx="0">
                  <c:v>一人あたりCO2 排出量（総CO2 排出量）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diamond"/>
            <c:size val="7"/>
            <c:spPr>
              <a:solidFill>
                <a:schemeClr val="accent2"/>
              </a:solidFill>
              <a:ln>
                <a:solidFill>
                  <a:schemeClr val="accent2"/>
                </a:solidFill>
              </a:ln>
            </c:spPr>
          </c:marker>
          <c:dLbls>
            <c:dLbl>
              <c:idx val="18"/>
              <c:layout>
                <c:manualLayout>
                  <c:x val="-3.2696894196636635E-2"/>
                  <c:y val="-7.3326861539567828E-2"/>
                </c:manualLayout>
              </c:layout>
              <c:dLblPos val="r"/>
              <c:showVal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/>
                </a:pPr>
                <a:endParaRPr lang="ja-JP"/>
              </a:p>
            </c:txPr>
            <c:dLblPos val="t"/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'6.CO2-GDP'!$AA$4:$AX$4</c:f>
              <c:numCache>
                <c:formatCode>General</c:formatCode>
                <c:ptCount val="2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</c:numCache>
            </c:numRef>
          </c:cat>
          <c:val>
            <c:numRef>
              <c:f>'5.CO2-capita'!$AA$7:$AX$7</c:f>
              <c:numCache>
                <c:formatCode>#,##0.00;[Red]\-#,##0.00</c:formatCode>
                <c:ptCount val="24"/>
                <c:pt idx="0">
                  <c:v>9.3389969721663348</c:v>
                </c:pt>
                <c:pt idx="1">
                  <c:v>9.3716464309420875</c:v>
                </c:pt>
                <c:pt idx="2">
                  <c:v>9.415184645938977</c:v>
                </c:pt>
                <c:pt idx="3">
                  <c:v>9.3358248865668383</c:v>
                </c:pt>
                <c:pt idx="4">
                  <c:v>9.797023997184926</c:v>
                </c:pt>
                <c:pt idx="5">
                  <c:v>9.8810434980552433</c:v>
                </c:pt>
                <c:pt idx="6">
                  <c:v>9.9617797593528774</c:v>
                </c:pt>
                <c:pt idx="7">
                  <c:v>9.9189383039656178</c:v>
                </c:pt>
                <c:pt idx="8">
                  <c:v>9.6203142388981142</c:v>
                </c:pt>
                <c:pt idx="9">
                  <c:v>9.8815239792759595</c:v>
                </c:pt>
                <c:pt idx="10">
                  <c:v>10.02556471383634</c:v>
                </c:pt>
                <c:pt idx="11">
                  <c:v>9.8633971048534157</c:v>
                </c:pt>
                <c:pt idx="12">
                  <c:v>10.140548417328722</c:v>
                </c:pt>
                <c:pt idx="13">
                  <c:v>10.163803227366579</c:v>
                </c:pt>
                <c:pt idx="14">
                  <c:v>10.148387081156384</c:v>
                </c:pt>
                <c:pt idx="15">
                  <c:v>10.208940892895884</c:v>
                </c:pt>
                <c:pt idx="16">
                  <c:v>10.024854546417702</c:v>
                </c:pt>
                <c:pt idx="17">
                  <c:v>10.296032300065958</c:v>
                </c:pt>
                <c:pt idx="18">
                  <c:v>9.6339166464807544</c:v>
                </c:pt>
                <c:pt idx="19">
                  <c:v>9.0690833034460958</c:v>
                </c:pt>
                <c:pt idx="20">
                  <c:v>9.4609010364702382</c:v>
                </c:pt>
                <c:pt idx="21">
                  <c:v>9.8651763011065796</c:v>
                </c:pt>
                <c:pt idx="22">
                  <c:v>10.159592866673705</c:v>
                </c:pt>
                <c:pt idx="23">
                  <c:v>10.296245211562727</c:v>
                </c:pt>
              </c:numCache>
            </c:numRef>
          </c:val>
        </c:ser>
        <c:marker val="1"/>
        <c:axId val="115858816"/>
        <c:axId val="115860608"/>
      </c:lineChart>
      <c:catAx>
        <c:axId val="115855744"/>
        <c:scaling>
          <c:orientation val="minMax"/>
        </c:scaling>
        <c:axPos val="b"/>
        <c:numFmt formatCode="General" sourceLinked="0"/>
        <c:majorTickMark val="in"/>
        <c:tickLblPos val="nextTo"/>
        <c:txPr>
          <a:bodyPr rot="-5400000" vert="horz"/>
          <a:lstStyle/>
          <a:p>
            <a:pPr>
              <a:defRPr sz="1200"/>
            </a:pPr>
            <a:endParaRPr lang="ja-JP"/>
          </a:p>
        </c:txPr>
        <c:crossAx val="115857280"/>
        <c:crosses val="autoZero"/>
        <c:auto val="1"/>
        <c:lblAlgn val="ctr"/>
        <c:lblOffset val="100"/>
      </c:catAx>
      <c:valAx>
        <c:axId val="115857280"/>
        <c:scaling>
          <c:orientation val="minMax"/>
          <c:max val="1600"/>
          <c:min val="800"/>
        </c:scaling>
        <c:axPos val="l"/>
        <c:numFmt formatCode="#,##0;[Red]\-#,##0" sourceLinked="1"/>
        <c:tickLblPos val="nextTo"/>
        <c:txPr>
          <a:bodyPr/>
          <a:lstStyle/>
          <a:p>
            <a:pPr>
              <a:defRPr sz="1200"/>
            </a:pPr>
            <a:endParaRPr lang="ja-JP"/>
          </a:p>
        </c:txPr>
        <c:crossAx val="115855744"/>
        <c:crosses val="autoZero"/>
        <c:crossBetween val="between"/>
      </c:valAx>
      <c:catAx>
        <c:axId val="115858816"/>
        <c:scaling>
          <c:orientation val="minMax"/>
        </c:scaling>
        <c:delete val="1"/>
        <c:axPos val="b"/>
        <c:numFmt formatCode="General" sourceLinked="1"/>
        <c:tickLblPos val="none"/>
        <c:crossAx val="115860608"/>
        <c:crosses val="autoZero"/>
        <c:auto val="1"/>
        <c:lblAlgn val="ctr"/>
        <c:lblOffset val="100"/>
      </c:catAx>
      <c:valAx>
        <c:axId val="115860608"/>
        <c:scaling>
          <c:orientation val="minMax"/>
          <c:max val="10.5"/>
          <c:min val="6"/>
        </c:scaling>
        <c:axPos val="r"/>
        <c:numFmt formatCode="#,##0_);[Red]\(#,##0\)" sourceLinked="0"/>
        <c:tickLblPos val="nextTo"/>
        <c:txPr>
          <a:bodyPr/>
          <a:lstStyle/>
          <a:p>
            <a:pPr>
              <a:defRPr sz="1200"/>
            </a:pPr>
            <a:endParaRPr lang="ja-JP"/>
          </a:p>
        </c:txPr>
        <c:crossAx val="115858816"/>
        <c:crosses val="max"/>
        <c:crossBetween val="between"/>
        <c:majorUnit val="1"/>
      </c:valAx>
      <c:spPr>
        <a:noFill/>
        <a:ln w="25400">
          <a:noFill/>
        </a:ln>
      </c:spPr>
    </c:plotArea>
    <c:plotVisOnly val="1"/>
    <c:dispBlanksAs val="gap"/>
  </c:chart>
  <c:spPr>
    <a:solidFill>
      <a:sysClr val="window" lastClr="FFFFFF"/>
    </a:solidFill>
    <a:ln>
      <a:noFill/>
    </a:ln>
  </c:spPr>
  <c:printSettings>
    <c:headerFooter/>
    <c:pageMargins b="0.75000000000000078" l="0.70000000000000062" r="0.70000000000000062" t="0.75000000000000078" header="0.30000000000000032" footer="0.30000000000000032"/>
    <c:pageSetup paperSize="9" orientation="landscape" verticalDpi="0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>
        <c:manualLayout>
          <c:layoutTarget val="inner"/>
          <c:xMode val="edge"/>
          <c:yMode val="edge"/>
          <c:x val="0.14784236111111126"/>
          <c:y val="0.13078222222222224"/>
          <c:w val="0.72358055555555567"/>
          <c:h val="0.70073685185185186"/>
        </c:manualLayout>
      </c:layout>
      <c:barChart>
        <c:barDir val="col"/>
        <c:grouping val="clustered"/>
        <c:ser>
          <c:idx val="0"/>
          <c:order val="0"/>
          <c:tx>
            <c:strRef>
              <c:f>'5.CO2-capita'!$X$5</c:f>
              <c:strCache>
                <c:ptCount val="1"/>
                <c:pt idx="0">
                  <c:v>CO2 総排出量 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ysClr val="windowText" lastClr="000000"/>
              </a:solidFill>
            </a:ln>
          </c:spPr>
          <c:dLbls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900"/>
                </a:pPr>
                <a:endParaRPr lang="ja-JP"/>
              </a:p>
            </c:txPr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'5.CO2-capita'!$AA$4:$AX$4</c:f>
              <c:numCache>
                <c:formatCode>General</c:formatCode>
                <c:ptCount val="2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</c:numCache>
            </c:numRef>
          </c:cat>
          <c:val>
            <c:numRef>
              <c:f>'5.CO2-capita'!$AA$6:$AX$6</c:f>
              <c:numCache>
                <c:formatCode>#,##0;[Red]\-#,##0</c:formatCode>
                <c:ptCount val="24"/>
                <c:pt idx="0">
                  <c:v>1066.843906728908</c:v>
                </c:pt>
                <c:pt idx="1">
                  <c:v>1074.0413040417375</c:v>
                </c:pt>
                <c:pt idx="2">
                  <c:v>1082.4665023980649</c:v>
                </c:pt>
                <c:pt idx="3">
                  <c:v>1077.829130216963</c:v>
                </c:pt>
                <c:pt idx="4">
                  <c:v>1134.190372837116</c:v>
                </c:pt>
                <c:pt idx="5">
                  <c:v>1146.6515420578964</c:v>
                </c:pt>
                <c:pt idx="6">
                  <c:v>1158.3742445240523</c:v>
                </c:pt>
                <c:pt idx="7">
                  <c:v>1157.1710074931036</c:v>
                </c:pt>
                <c:pt idx="8">
                  <c:v>1128.1131379557562</c:v>
                </c:pt>
                <c:pt idx="9">
                  <c:v>1162.8359179256331</c:v>
                </c:pt>
                <c:pt idx="10">
                  <c:v>1182.0908648413624</c:v>
                </c:pt>
                <c:pt idx="11">
                  <c:v>1166.9981409992845</c:v>
                </c:pt>
                <c:pt idx="12">
                  <c:v>1206.5081944683475</c:v>
                </c:pt>
                <c:pt idx="13">
                  <c:v>1211.6293088795287</c:v>
                </c:pt>
                <c:pt idx="14">
                  <c:v>1211.6160919220601</c:v>
                </c:pt>
                <c:pt idx="15">
                  <c:v>1219.0191869170546</c:v>
                </c:pt>
                <c:pt idx="16">
                  <c:v>1198.4866230807374</c:v>
                </c:pt>
                <c:pt idx="17">
                  <c:v>1234.5997143775276</c:v>
                </c:pt>
                <c:pt idx="18">
                  <c:v>1153.2485008776989</c:v>
                </c:pt>
                <c:pt idx="19">
                  <c:v>1089.9935575030361</c:v>
                </c:pt>
                <c:pt idx="20">
                  <c:v>1138.7583317057909</c:v>
                </c:pt>
                <c:pt idx="21">
                  <c:v>1188.3623614179539</c:v>
                </c:pt>
                <c:pt idx="22">
                  <c:v>1220.9325312032322</c:v>
                </c:pt>
                <c:pt idx="23">
                  <c:v>1234.7807262025519</c:v>
                </c:pt>
              </c:numCache>
            </c:numRef>
          </c:val>
        </c:ser>
        <c:gapWidth val="91"/>
        <c:overlap val="45"/>
        <c:axId val="116310016"/>
        <c:axId val="116311552"/>
      </c:barChart>
      <c:lineChart>
        <c:grouping val="standard"/>
        <c:ser>
          <c:idx val="2"/>
          <c:order val="1"/>
          <c:tx>
            <c:strRef>
              <c:f>'5.CO2-capita'!$X$7</c:f>
              <c:strCache>
                <c:ptCount val="1"/>
                <c:pt idx="0">
                  <c:v>一人あたりCO2 排出量（総CO2 排出量）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ymbol val="triangle"/>
            <c:size val="7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marker>
          <c:dLbls>
            <c:dLbl>
              <c:idx val="18"/>
              <c:layout>
                <c:manualLayout>
                  <c:x val="-3.2696894196636635E-2"/>
                  <c:y val="-8.3763913072509771E-2"/>
                </c:manualLayout>
              </c:layout>
              <c:dLblPos val="r"/>
              <c:showVal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/>
                </a:pPr>
                <a:endParaRPr lang="ja-JP"/>
              </a:p>
            </c:txPr>
            <c:dLblPos val="t"/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'6.CO2-GDP'!$AA$4:$AX$4</c:f>
              <c:numCache>
                <c:formatCode>General</c:formatCode>
                <c:ptCount val="2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</c:numCache>
            </c:numRef>
          </c:cat>
          <c:val>
            <c:numRef>
              <c:f>'5.CO2-capita'!$AA$8:$AX$8</c:f>
              <c:numCache>
                <c:formatCode>#,##0.00;[Red]\-#,##0.00</c:formatCode>
                <c:ptCount val="24"/>
                <c:pt idx="0">
                  <c:v>8.6306550932272046</c:v>
                </c:pt>
                <c:pt idx="1">
                  <c:v>8.6545741294730707</c:v>
                </c:pt>
                <c:pt idx="2">
                  <c:v>8.6898336027845655</c:v>
                </c:pt>
                <c:pt idx="3">
                  <c:v>8.6269119900827871</c:v>
                </c:pt>
                <c:pt idx="4">
                  <c:v>9.0543278077445102</c:v>
                </c:pt>
                <c:pt idx="5">
                  <c:v>9.1315723664720583</c:v>
                </c:pt>
                <c:pt idx="6">
                  <c:v>9.2037458149520681</c:v>
                </c:pt>
                <c:pt idx="7">
                  <c:v>9.1724676989235903</c:v>
                </c:pt>
                <c:pt idx="8">
                  <c:v>8.9198647760433634</c:v>
                </c:pt>
                <c:pt idx="9">
                  <c:v>9.1802594039934107</c:v>
                </c:pt>
                <c:pt idx="10">
                  <c:v>9.3132286910590611</c:v>
                </c:pt>
                <c:pt idx="11">
                  <c:v>9.1661546152823252</c:v>
                </c:pt>
                <c:pt idx="12">
                  <c:v>9.4638485360615867</c:v>
                </c:pt>
                <c:pt idx="13">
                  <c:v>9.4885375106076157</c:v>
                </c:pt>
                <c:pt idx="14">
                  <c:v>9.4815285742842406</c:v>
                </c:pt>
                <c:pt idx="15">
                  <c:v>9.5408802432303439</c:v>
                </c:pt>
                <c:pt idx="16">
                  <c:v>9.3704241802701898</c:v>
                </c:pt>
                <c:pt idx="17">
                  <c:v>9.6428242279531649</c:v>
                </c:pt>
                <c:pt idx="18">
                  <c:v>9.0038451397340715</c:v>
                </c:pt>
                <c:pt idx="19">
                  <c:v>8.5134463064158652</c:v>
                </c:pt>
                <c:pt idx="20">
                  <c:v>8.8925894851963641</c:v>
                </c:pt>
                <c:pt idx="21">
                  <c:v>9.2986827863907688</c:v>
                </c:pt>
                <c:pt idx="22">
                  <c:v>9.5748149723815423</c:v>
                </c:pt>
                <c:pt idx="23">
                  <c:v>9.6999224355649876</c:v>
                </c:pt>
              </c:numCache>
            </c:numRef>
          </c:val>
        </c:ser>
        <c:marker val="1"/>
        <c:axId val="116313088"/>
        <c:axId val="116314880"/>
      </c:lineChart>
      <c:catAx>
        <c:axId val="116310016"/>
        <c:scaling>
          <c:orientation val="minMax"/>
        </c:scaling>
        <c:axPos val="b"/>
        <c:numFmt formatCode="General" sourceLinked="0"/>
        <c:majorTickMark val="in"/>
        <c:tickLblPos val="nextTo"/>
        <c:txPr>
          <a:bodyPr rot="-5400000" vert="horz"/>
          <a:lstStyle/>
          <a:p>
            <a:pPr>
              <a:defRPr sz="1200"/>
            </a:pPr>
            <a:endParaRPr lang="ja-JP"/>
          </a:p>
        </c:txPr>
        <c:crossAx val="116311552"/>
        <c:crosses val="autoZero"/>
        <c:auto val="1"/>
        <c:lblAlgn val="ctr"/>
        <c:lblOffset val="100"/>
      </c:catAx>
      <c:valAx>
        <c:axId val="116311552"/>
        <c:scaling>
          <c:orientation val="minMax"/>
          <c:max val="1600"/>
          <c:min val="800"/>
        </c:scaling>
        <c:axPos val="l"/>
        <c:numFmt formatCode="#,##0;[Red]\-#,##0" sourceLinked="1"/>
        <c:tickLblPos val="nextTo"/>
        <c:txPr>
          <a:bodyPr/>
          <a:lstStyle/>
          <a:p>
            <a:pPr>
              <a:defRPr sz="1200"/>
            </a:pPr>
            <a:endParaRPr lang="ja-JP"/>
          </a:p>
        </c:txPr>
        <c:crossAx val="116310016"/>
        <c:crosses val="autoZero"/>
        <c:crossBetween val="between"/>
      </c:valAx>
      <c:catAx>
        <c:axId val="116313088"/>
        <c:scaling>
          <c:orientation val="minMax"/>
        </c:scaling>
        <c:delete val="1"/>
        <c:axPos val="b"/>
        <c:numFmt formatCode="General" sourceLinked="1"/>
        <c:tickLblPos val="none"/>
        <c:crossAx val="116314880"/>
        <c:crosses val="autoZero"/>
        <c:auto val="1"/>
        <c:lblAlgn val="ctr"/>
        <c:lblOffset val="100"/>
      </c:catAx>
      <c:valAx>
        <c:axId val="116314880"/>
        <c:scaling>
          <c:orientation val="minMax"/>
          <c:max val="10.5"/>
          <c:min val="6"/>
        </c:scaling>
        <c:axPos val="r"/>
        <c:numFmt formatCode="#,##0_);[Red]\(#,##0\)" sourceLinked="0"/>
        <c:tickLblPos val="nextTo"/>
        <c:txPr>
          <a:bodyPr/>
          <a:lstStyle/>
          <a:p>
            <a:pPr>
              <a:defRPr sz="1200"/>
            </a:pPr>
            <a:endParaRPr lang="ja-JP"/>
          </a:p>
        </c:txPr>
        <c:crossAx val="116313088"/>
        <c:crosses val="max"/>
        <c:crossBetween val="between"/>
        <c:majorUnit val="1"/>
      </c:valAx>
    </c:plotArea>
    <c:plotVisOnly val="1"/>
    <c:dispBlanksAs val="gap"/>
  </c:chart>
  <c:spPr>
    <a:solidFill>
      <a:sysClr val="window" lastClr="FFFFFF"/>
    </a:solidFill>
    <a:ln>
      <a:noFill/>
    </a:ln>
  </c:spPr>
  <c:printSettings>
    <c:headerFooter/>
    <c:pageMargins b="0.750000000000001" l="0.70000000000000062" r="0.70000000000000062" t="0.750000000000001" header="0.30000000000000032" footer="0.30000000000000032"/>
    <c:pageSetup paperSize="9" orientation="landscape" verticalDpi="0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tx>
        <c:rich>
          <a:bodyPr/>
          <a:lstStyle/>
          <a:p>
            <a:pPr>
              <a:defRPr/>
            </a:pPr>
            <a:r>
              <a:rPr lang="en-US" altLang="en-US" sz="1600"/>
              <a:t>GDP</a:t>
            </a:r>
            <a:r>
              <a:rPr lang="ja-JP" altLang="en-US" sz="1600"/>
              <a:t>あたり</a:t>
            </a:r>
            <a:r>
              <a:rPr lang="en-US" altLang="en-US" sz="1600"/>
              <a:t>CO</a:t>
            </a:r>
            <a:r>
              <a:rPr lang="en-US" altLang="en-US" sz="1600" baseline="-25000"/>
              <a:t>2</a:t>
            </a:r>
            <a:r>
              <a:rPr lang="ja-JP" altLang="en-US" sz="1600"/>
              <a:t>排出量（総</a:t>
            </a:r>
            <a:r>
              <a:rPr lang="en-US" altLang="en-US" sz="1600"/>
              <a:t>CO</a:t>
            </a:r>
            <a:r>
              <a:rPr lang="en-US" altLang="en-US" sz="1600" baseline="-25000"/>
              <a:t>2</a:t>
            </a:r>
            <a:r>
              <a:rPr lang="ja-JP" altLang="en-US" sz="1600"/>
              <a:t>排出量）</a:t>
            </a:r>
          </a:p>
        </c:rich>
      </c:tx>
      <c:layout>
        <c:manualLayout>
          <c:xMode val="edge"/>
          <c:yMode val="edge"/>
          <c:x val="0.29320168312294337"/>
          <c:y val="2.8222212964120249E-2"/>
        </c:manualLayout>
      </c:layout>
    </c:title>
    <c:plotArea>
      <c:layout>
        <c:manualLayout>
          <c:layoutTarget val="inner"/>
          <c:xMode val="edge"/>
          <c:yMode val="edge"/>
          <c:x val="0.15890083184046472"/>
          <c:y val="0.15026050644608074"/>
          <c:w val="0.74843486111111113"/>
          <c:h val="0.69872166666666713"/>
        </c:manualLayout>
      </c:layout>
      <c:lineChart>
        <c:grouping val="standard"/>
        <c:ser>
          <c:idx val="2"/>
          <c:order val="0"/>
          <c:tx>
            <c:strRef>
              <c:f>'6.CO2-GDP'!$X$7</c:f>
              <c:strCache>
                <c:ptCount val="1"/>
                <c:pt idx="0">
                  <c:v>GDPあたりCO2排出量（総CO2排出量）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diamond"/>
            <c:size val="7"/>
            <c:spPr>
              <a:solidFill>
                <a:schemeClr val="accent2"/>
              </a:solidFill>
              <a:ln>
                <a:solidFill>
                  <a:schemeClr val="accent2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/>
                </a:pPr>
                <a:endParaRPr lang="ja-JP"/>
              </a:p>
            </c:txPr>
            <c:dLblPos val="t"/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'6.CO2-GDP'!$AA$4:$BE$4</c:f>
              <c:numCache>
                <c:formatCode>General</c:formatCode>
                <c:ptCount val="2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</c:numCache>
            </c:numRef>
          </c:cat>
          <c:val>
            <c:numRef>
              <c:f>'6.CO2-GDP'!$AA$7:$AX$7</c:f>
              <c:numCache>
                <c:formatCode>#,##0.00;[Red]\-#,##0.00</c:formatCode>
                <c:ptCount val="24"/>
                <c:pt idx="0">
                  <c:v>2.6837912662760317</c:v>
                </c:pt>
                <c:pt idx="1">
                  <c:v>2.6377213540391891</c:v>
                </c:pt>
                <c:pt idx="2">
                  <c:v>2.6424898836489228</c:v>
                </c:pt>
                <c:pt idx="3">
                  <c:v>2.6329269788451222</c:v>
                </c:pt>
                <c:pt idx="4">
                  <c:v>2.744440249909474</c:v>
                </c:pt>
                <c:pt idx="5">
                  <c:v>2.7028473813543163</c:v>
                </c:pt>
                <c:pt idx="6">
                  <c:v>2.6601937460719043</c:v>
                </c:pt>
                <c:pt idx="7">
                  <c:v>2.6511205899367494</c:v>
                </c:pt>
                <c:pt idx="8">
                  <c:v>2.6167265323167288</c:v>
                </c:pt>
                <c:pt idx="9">
                  <c:v>2.6774622500951337</c:v>
                </c:pt>
                <c:pt idx="10">
                  <c:v>2.6692734063310759</c:v>
                </c:pt>
                <c:pt idx="11">
                  <c:v>2.6454748045790271</c:v>
                </c:pt>
                <c:pt idx="12">
                  <c:v>2.6940125457343296</c:v>
                </c:pt>
                <c:pt idx="13">
                  <c:v>2.6446074093359813</c:v>
                </c:pt>
                <c:pt idx="14">
                  <c:v>2.6045373022087226</c:v>
                </c:pt>
                <c:pt idx="15">
                  <c:v>2.571932139497989</c:v>
                </c:pt>
                <c:pt idx="16">
                  <c:v>2.4846783074225329</c:v>
                </c:pt>
                <c:pt idx="17">
                  <c:v>2.5086725300047532</c:v>
                </c:pt>
                <c:pt idx="18">
                  <c:v>2.4396273423739734</c:v>
                </c:pt>
                <c:pt idx="19">
                  <c:v>2.3433663550207702</c:v>
                </c:pt>
                <c:pt idx="20">
                  <c:v>2.3643274915275367</c:v>
                </c:pt>
                <c:pt idx="21">
                  <c:v>2.4508719674011155</c:v>
                </c:pt>
                <c:pt idx="22">
                  <c:v>2.4931124007304741</c:v>
                </c:pt>
                <c:pt idx="23">
                  <c:v>2.4702457972687317</c:v>
                </c:pt>
              </c:numCache>
            </c:numRef>
          </c:val>
        </c:ser>
        <c:marker val="1"/>
        <c:axId val="116209920"/>
        <c:axId val="116316416"/>
      </c:lineChart>
      <c:catAx>
        <c:axId val="116209920"/>
        <c:scaling>
          <c:orientation val="minMax"/>
        </c:scaling>
        <c:axPos val="b"/>
        <c:numFmt formatCode="General" sourceLinked="0"/>
        <c:majorTickMark val="in"/>
        <c:tickLblPos val="nextTo"/>
        <c:txPr>
          <a:bodyPr rot="-5400000" vert="horz"/>
          <a:lstStyle/>
          <a:p>
            <a:pPr>
              <a:defRPr sz="1200"/>
            </a:pPr>
            <a:endParaRPr lang="ja-JP"/>
          </a:p>
        </c:txPr>
        <c:crossAx val="116316416"/>
        <c:crosses val="autoZero"/>
        <c:auto val="1"/>
        <c:lblAlgn val="ctr"/>
        <c:lblOffset val="100"/>
      </c:catAx>
      <c:valAx>
        <c:axId val="116316416"/>
        <c:scaling>
          <c:orientation val="minMax"/>
          <c:max val="2.8"/>
          <c:min val="2"/>
        </c:scaling>
        <c:axPos val="l"/>
        <c:numFmt formatCode="#,##0.0;[Red]\-#,##0.0" sourceLinked="0"/>
        <c:tickLblPos val="nextTo"/>
        <c:txPr>
          <a:bodyPr/>
          <a:lstStyle/>
          <a:p>
            <a:pPr>
              <a:defRPr sz="1200"/>
            </a:pPr>
            <a:endParaRPr lang="ja-JP"/>
          </a:p>
        </c:txPr>
        <c:crossAx val="116209920"/>
        <c:crosses val="autoZero"/>
        <c:crossBetween val="between"/>
        <c:majorUnit val="0.1"/>
      </c:valAx>
    </c:plotArea>
    <c:plotVisOnly val="1"/>
    <c:dispBlanksAs val="gap"/>
  </c:chart>
  <c:spPr>
    <a:noFill/>
    <a:ln>
      <a:noFill/>
    </a:ln>
  </c:spPr>
  <c:printSettings>
    <c:headerFooter/>
    <c:pageMargins b="0.75000000000000078" l="0.70000000000000062" r="0.70000000000000062" t="0.75000000000000078" header="0.30000000000000032" footer="0.30000000000000032"/>
    <c:pageSetup paperSize="9" orientation="landscape" verticalDpi="0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tx>
        <c:rich>
          <a:bodyPr/>
          <a:lstStyle/>
          <a:p>
            <a:pPr>
              <a:defRPr/>
            </a:pPr>
            <a:r>
              <a:rPr lang="en-US"/>
              <a:t>GDP</a:t>
            </a:r>
            <a:r>
              <a:rPr lang="ja-JP"/>
              <a:t>あたり</a:t>
            </a:r>
            <a:r>
              <a:rPr lang="en-US"/>
              <a:t>CO</a:t>
            </a:r>
            <a:r>
              <a:rPr lang="en-US" baseline="-25000"/>
              <a:t>2</a:t>
            </a:r>
            <a:r>
              <a:rPr lang="ja-JP"/>
              <a:t>排出量（エネルギー起源</a:t>
            </a:r>
            <a:r>
              <a:rPr lang="en-US"/>
              <a:t>CO</a:t>
            </a:r>
            <a:r>
              <a:rPr lang="en-US" baseline="-25000"/>
              <a:t>2</a:t>
            </a:r>
            <a:r>
              <a:rPr lang="ja-JP"/>
              <a:t>排出量）</a:t>
            </a:r>
          </a:p>
        </c:rich>
      </c:tx>
      <c:layout>
        <c:manualLayout>
          <c:xMode val="edge"/>
          <c:yMode val="edge"/>
          <c:x val="0.19584815786915524"/>
          <c:y val="3.2925884264466944E-2"/>
        </c:manualLayout>
      </c:layout>
    </c:title>
    <c:plotArea>
      <c:layout>
        <c:manualLayout>
          <c:layoutTarget val="inner"/>
          <c:xMode val="edge"/>
          <c:yMode val="edge"/>
          <c:x val="0.15360940993486924"/>
          <c:y val="0.14613317972060733"/>
          <c:w val="0.75019875000000058"/>
          <c:h val="0.69679481481481575"/>
        </c:manualLayout>
      </c:layout>
      <c:lineChart>
        <c:grouping val="standard"/>
        <c:ser>
          <c:idx val="2"/>
          <c:order val="0"/>
          <c:tx>
            <c:strRef>
              <c:f>'6.CO2-GDP'!$X$7</c:f>
              <c:strCache>
                <c:ptCount val="1"/>
                <c:pt idx="0">
                  <c:v>GDPあたりCO2排出量（総CO2排出量）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ymbol val="triangle"/>
            <c:size val="7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sz="1000" baseline="0">
                    <a:latin typeface="+mn-lt"/>
                  </a:defRPr>
                </a:pPr>
                <a:endParaRPr lang="ja-JP"/>
              </a:p>
            </c:txPr>
            <c:dLblPos val="t"/>
            <c:showVal val="1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'6.CO2-GDP'!$AA$4:$AX$4</c:f>
              <c:numCache>
                <c:formatCode>General</c:formatCode>
                <c:ptCount val="24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</c:numCache>
            </c:numRef>
          </c:cat>
          <c:val>
            <c:numRef>
              <c:f>'6.CO2-GDP'!$AA$8:$AX$8</c:f>
              <c:numCache>
                <c:formatCode>#,##0.00;[Red]\-#,##0.00</c:formatCode>
                <c:ptCount val="24"/>
                <c:pt idx="0">
                  <c:v>2.4802317454944962</c:v>
                </c:pt>
                <c:pt idx="1">
                  <c:v>2.4358958865599676</c:v>
                </c:pt>
                <c:pt idx="2">
                  <c:v>2.4389109985065622</c:v>
                </c:pt>
                <c:pt idx="3">
                  <c:v>2.4329965052680311</c:v>
                </c:pt>
                <c:pt idx="4">
                  <c:v>2.5363887726098007</c:v>
                </c:pt>
                <c:pt idx="5">
                  <c:v>2.4978380535642946</c:v>
                </c:pt>
                <c:pt idx="6">
                  <c:v>2.4577683555374481</c:v>
                </c:pt>
                <c:pt idx="7">
                  <c:v>2.4516049230212436</c:v>
                </c:pt>
                <c:pt idx="8">
                  <c:v>2.4262042012905685</c:v>
                </c:pt>
                <c:pt idx="9">
                  <c:v>2.48745011921473</c:v>
                </c:pt>
                <c:pt idx="10">
                  <c:v>2.4796162991013078</c:v>
                </c:pt>
                <c:pt idx="11">
                  <c:v>2.4584664727402283</c:v>
                </c:pt>
                <c:pt idx="12">
                  <c:v>2.5142354868609376</c:v>
                </c:pt>
                <c:pt idx="13">
                  <c:v>2.4689042126228715</c:v>
                </c:pt>
                <c:pt idx="14">
                  <c:v>2.433391105029397</c:v>
                </c:pt>
                <c:pt idx="15">
                  <c:v>2.4036280348866716</c:v>
                </c:pt>
                <c:pt idx="16">
                  <c:v>2.3224765590623666</c:v>
                </c:pt>
                <c:pt idx="17">
                  <c:v>2.3495155752546957</c:v>
                </c:pt>
                <c:pt idx="18">
                  <c:v>2.2800723314769784</c:v>
                </c:pt>
                <c:pt idx="19">
                  <c:v>2.1997949486416206</c:v>
                </c:pt>
                <c:pt idx="20">
                  <c:v>2.2223035321551858</c:v>
                </c:pt>
                <c:pt idx="21">
                  <c:v>2.3101341810144924</c:v>
                </c:pt>
                <c:pt idx="22">
                  <c:v>2.3496108806336182</c:v>
                </c:pt>
                <c:pt idx="23">
                  <c:v>2.3271777369267164</c:v>
                </c:pt>
              </c:numCache>
            </c:numRef>
          </c:val>
        </c:ser>
        <c:marker val="1"/>
        <c:axId val="116512640"/>
        <c:axId val="116514176"/>
      </c:lineChart>
      <c:catAx>
        <c:axId val="116512640"/>
        <c:scaling>
          <c:orientation val="minMax"/>
        </c:scaling>
        <c:axPos val="b"/>
        <c:numFmt formatCode="General" sourceLinked="0"/>
        <c:majorTickMark val="in"/>
        <c:tickLblPos val="nextTo"/>
        <c:txPr>
          <a:bodyPr rot="-5400000" vert="horz"/>
          <a:lstStyle/>
          <a:p>
            <a:pPr>
              <a:defRPr/>
            </a:pPr>
            <a:endParaRPr lang="ja-JP"/>
          </a:p>
        </c:txPr>
        <c:crossAx val="116514176"/>
        <c:crosses val="autoZero"/>
        <c:auto val="1"/>
        <c:lblAlgn val="ctr"/>
        <c:lblOffset val="100"/>
      </c:catAx>
      <c:valAx>
        <c:axId val="116514176"/>
        <c:scaling>
          <c:orientation val="minMax"/>
          <c:max val="2.8"/>
          <c:min val="2"/>
        </c:scaling>
        <c:axPos val="l"/>
        <c:numFmt formatCode="#,##0.0;[Red]\-#,##0.0" sourceLinked="0"/>
        <c:tickLblPos val="nextTo"/>
        <c:crossAx val="116512640"/>
        <c:crosses val="autoZero"/>
        <c:crossBetween val="between"/>
        <c:majorUnit val="0.1"/>
      </c:valAx>
    </c:plotArea>
    <c:plotVisOnly val="1"/>
    <c:dispBlanksAs val="gap"/>
  </c:chart>
  <c:spPr>
    <a:noFill/>
    <a:ln>
      <a:noFill/>
    </a:ln>
  </c:spPr>
  <c:txPr>
    <a:bodyPr/>
    <a:lstStyle/>
    <a:p>
      <a:pPr>
        <a:defRPr sz="1200"/>
      </a:pPr>
      <a:endParaRPr lang="ja-JP"/>
    </a:p>
  </c:txPr>
  <c:printSettings>
    <c:headerFooter/>
    <c:pageMargins b="0.750000000000001" l="0.70000000000000062" r="0.70000000000000062" t="0.750000000000001" header="0.30000000000000032" footer="0.30000000000000032"/>
    <c:pageSetup paperSize="9" orientation="landscape" verticalDpi="0"/>
  </c:printSettings>
  <c:userShapes r:id="rId1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2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4.xml"/><Relationship Id="rId3" Type="http://schemas.openxmlformats.org/officeDocument/2006/relationships/chart" Target="../charts/chart19.xml"/><Relationship Id="rId7" Type="http://schemas.openxmlformats.org/officeDocument/2006/relationships/chart" Target="../charts/chart23.xml"/><Relationship Id="rId2" Type="http://schemas.openxmlformats.org/officeDocument/2006/relationships/chart" Target="../charts/chart18.xml"/><Relationship Id="rId1" Type="http://schemas.openxmlformats.org/officeDocument/2006/relationships/chart" Target="../charts/chart17.xml"/><Relationship Id="rId6" Type="http://schemas.openxmlformats.org/officeDocument/2006/relationships/chart" Target="../charts/chart22.xml"/><Relationship Id="rId5" Type="http://schemas.openxmlformats.org/officeDocument/2006/relationships/chart" Target="../charts/chart21.xml"/><Relationship Id="rId4" Type="http://schemas.openxmlformats.org/officeDocument/2006/relationships/chart" Target="../charts/chart20.xml"/></Relationships>
</file>

<file path=xl/drawings/_rels/drawing3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7.xml"/><Relationship Id="rId2" Type="http://schemas.openxmlformats.org/officeDocument/2006/relationships/chart" Target="../charts/chart26.xml"/><Relationship Id="rId1" Type="http://schemas.openxmlformats.org/officeDocument/2006/relationships/chart" Target="../charts/chart25.xml"/><Relationship Id="rId4" Type="http://schemas.openxmlformats.org/officeDocument/2006/relationships/chart" Target="../charts/chart28.xml"/></Relationships>
</file>

<file path=xl/drawings/_rels/drawing4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1.xml"/><Relationship Id="rId2" Type="http://schemas.openxmlformats.org/officeDocument/2006/relationships/chart" Target="../charts/chart30.xml"/><Relationship Id="rId1" Type="http://schemas.openxmlformats.org/officeDocument/2006/relationships/chart" Target="../charts/chart29.xml"/><Relationship Id="rId4" Type="http://schemas.openxmlformats.org/officeDocument/2006/relationships/chart" Target="../charts/chart32.xml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731182</xdr:colOff>
      <xdr:row>71</xdr:row>
      <xdr:rowOff>108456</xdr:rowOff>
    </xdr:from>
    <xdr:to>
      <xdr:col>36</xdr:col>
      <xdr:colOff>645458</xdr:colOff>
      <xdr:row>99</xdr:row>
      <xdr:rowOff>175131</xdr:rowOff>
    </xdr:to>
    <xdr:grpSp>
      <xdr:nvGrpSpPr>
        <xdr:cNvPr id="2" name="グループ化 1"/>
        <xdr:cNvGrpSpPr/>
      </xdr:nvGrpSpPr>
      <xdr:grpSpPr>
        <a:xfrm>
          <a:off x="4955800" y="20234221"/>
          <a:ext cx="7175687" cy="5400675"/>
          <a:chOff x="5444937" y="16613600"/>
          <a:chExt cx="7200900" cy="5400675"/>
        </a:xfrm>
      </xdr:grpSpPr>
      <xdr:graphicFrame macro="">
        <xdr:nvGraphicFramePr>
          <xdr:cNvPr id="16811399" name="Chart 2"/>
          <xdr:cNvGraphicFramePr>
            <a:graphicFrameLocks/>
          </xdr:cNvGraphicFramePr>
        </xdr:nvGraphicFramePr>
        <xdr:xfrm>
          <a:off x="5444937" y="16613600"/>
          <a:ext cx="7200900" cy="5400675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">
        <xdr:nvSpPr>
          <xdr:cNvPr id="16811400" name="Line 2"/>
          <xdr:cNvSpPr>
            <a:spLocks noChangeShapeType="1"/>
          </xdr:cNvSpPr>
        </xdr:nvSpPr>
        <xdr:spPr bwMode="auto">
          <a:xfrm>
            <a:off x="6495686" y="17691037"/>
            <a:ext cx="5400676" cy="3833"/>
          </a:xfrm>
          <a:prstGeom prst="line">
            <a:avLst/>
          </a:prstGeom>
          <a:noFill/>
          <a:ln w="9525">
            <a:solidFill>
              <a:srgbClr val="000000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</xdr:sp>
      <xdr:sp macro="" textlink="">
        <xdr:nvSpPr>
          <xdr:cNvPr id="16811402" name="Line 15"/>
          <xdr:cNvSpPr>
            <a:spLocks noChangeShapeType="1"/>
          </xdr:cNvSpPr>
        </xdr:nvSpPr>
        <xdr:spPr bwMode="auto">
          <a:xfrm flipV="1">
            <a:off x="6502154" y="17336245"/>
            <a:ext cx="5400676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</xdr:sp>
      <xdr:sp macro="" textlink="">
        <xdr:nvSpPr>
          <xdr:cNvPr id="16811403" name="Line 16"/>
          <xdr:cNvSpPr>
            <a:spLocks noChangeShapeType="1"/>
          </xdr:cNvSpPr>
        </xdr:nvSpPr>
        <xdr:spPr bwMode="auto">
          <a:xfrm flipV="1">
            <a:off x="6503682" y="18028550"/>
            <a:ext cx="5400676" cy="7614"/>
          </a:xfrm>
          <a:prstGeom prst="line">
            <a:avLst/>
          </a:prstGeom>
          <a:noFill/>
          <a:ln w="9525">
            <a:solidFill>
              <a:srgbClr val="000000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</xdr:sp>
      <xdr:sp macro="" textlink="">
        <xdr:nvSpPr>
          <xdr:cNvPr id="9" name="Text Box 17"/>
          <xdr:cNvSpPr txBox="1">
            <a:spLocks noChangeArrowheads="1"/>
          </xdr:cNvSpPr>
        </xdr:nvSpPr>
        <xdr:spPr bwMode="auto">
          <a:xfrm>
            <a:off x="11957285" y="17187584"/>
            <a:ext cx="276225" cy="228600"/>
          </a:xfrm>
          <a:prstGeom prst="rect">
            <a:avLst/>
          </a:prstGeom>
          <a:noFill/>
          <a:ln w="38100" cmpd="dbl" algn="ctr">
            <a:noFill/>
            <a:miter lim="800000"/>
            <a:headEnd/>
            <a:tailEnd/>
          </a:ln>
          <a:effectLst/>
        </xdr:spPr>
        <xdr:txBody>
          <a:bodyPr wrap="square" lIns="27432" tIns="22860" rIns="0" bIns="0" anchor="t" upright="1">
            <a:noAutofit/>
          </a:bodyPr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1">
              <a:defRPr sz="1000"/>
            </a:pPr>
            <a:r>
              <a:rPr lang="en-US" altLang="ja-JP" sz="12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+5%</a:t>
            </a:r>
          </a:p>
        </xdr:txBody>
      </xdr:sp>
      <xdr:sp macro="" textlink="">
        <xdr:nvSpPr>
          <xdr:cNvPr id="10" name="Text Box 18"/>
          <xdr:cNvSpPr txBox="1">
            <a:spLocks noChangeArrowheads="1"/>
          </xdr:cNvSpPr>
        </xdr:nvSpPr>
        <xdr:spPr bwMode="auto">
          <a:xfrm>
            <a:off x="11943853" y="17922105"/>
            <a:ext cx="371476" cy="228600"/>
          </a:xfrm>
          <a:prstGeom prst="rect">
            <a:avLst/>
          </a:prstGeom>
          <a:noFill/>
          <a:ln w="38100" cmpd="dbl" algn="ctr">
            <a:noFill/>
            <a:miter lim="800000"/>
            <a:headEnd/>
            <a:tailEnd/>
          </a:ln>
          <a:effectLst/>
        </xdr:spPr>
        <xdr:txBody>
          <a:bodyPr wrap="square" lIns="27432" tIns="22860" rIns="0" bIns="0" anchor="t" upright="1">
            <a:noAutofit/>
          </a:bodyPr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l" rtl="1">
              <a:defRPr sz="1000"/>
            </a:pPr>
            <a:r>
              <a:rPr lang="en-US" altLang="ja-JP" sz="12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-5%</a:t>
            </a:r>
          </a:p>
        </xdr:txBody>
      </xdr:sp>
    </xdr:grpSp>
    <xdr:clientData/>
  </xdr:twoCellAnchor>
  <xdr:twoCellAnchor>
    <xdr:from>
      <xdr:col>42</xdr:col>
      <xdr:colOff>403411</xdr:colOff>
      <xdr:row>73</xdr:row>
      <xdr:rowOff>56030</xdr:rowOff>
    </xdr:from>
    <xdr:to>
      <xdr:col>57</xdr:col>
      <xdr:colOff>504264</xdr:colOff>
      <xdr:row>95</xdr:row>
      <xdr:rowOff>134471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36</xdr:col>
      <xdr:colOff>358588</xdr:colOff>
      <xdr:row>74</xdr:row>
      <xdr:rowOff>11206</xdr:rowOff>
    </xdr:from>
    <xdr:to>
      <xdr:col>42</xdr:col>
      <xdr:colOff>106454</xdr:colOff>
      <xdr:row>94</xdr:row>
      <xdr:rowOff>110939</xdr:rowOff>
    </xdr:to>
    <xdr:graphicFrame macro="">
      <xdr:nvGraphicFramePr>
        <xdr:cNvPr id="11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0.24669</cdr:x>
      <cdr:y>0.01686</cdr:y>
    </cdr:from>
    <cdr:to>
      <cdr:x>0.74412</cdr:x>
      <cdr:y>0.0831</cdr:y>
    </cdr:to>
    <cdr:sp macro="" textlink="">
      <cdr:nvSpPr>
        <cdr:cNvPr id="3" name="テキスト ボックス 3"/>
        <cdr:cNvSpPr txBox="1"/>
      </cdr:nvSpPr>
      <cdr:spPr>
        <a:xfrm xmlns:a="http://schemas.openxmlformats.org/drawingml/2006/main">
          <a:off x="1868802" y="91020"/>
          <a:ext cx="3586879" cy="35907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r>
            <a:rPr kumimoji="1" lang="ja-JP" altLang="en-US" sz="1600" b="1">
              <a:solidFill>
                <a:sysClr val="windowText" lastClr="000000"/>
              </a:solidFill>
            </a:rPr>
            <a:t>一人あたり</a:t>
          </a:r>
          <a:r>
            <a:rPr kumimoji="1" lang="en-US" altLang="ja-JP" sz="1600" b="1">
              <a:solidFill>
                <a:sysClr val="windowText" lastClr="000000"/>
              </a:solidFill>
            </a:rPr>
            <a:t>CO</a:t>
          </a:r>
          <a:r>
            <a:rPr kumimoji="1" lang="en-US" altLang="ja-JP" sz="1600" b="1" baseline="-25000">
              <a:solidFill>
                <a:sysClr val="windowText" lastClr="000000"/>
              </a:solidFill>
            </a:rPr>
            <a:t>2</a:t>
          </a:r>
          <a:r>
            <a:rPr kumimoji="1" lang="en-US" altLang="ja-JP" sz="1600" b="1">
              <a:solidFill>
                <a:sysClr val="windowText" lastClr="000000"/>
              </a:solidFill>
            </a:rPr>
            <a:t> </a:t>
          </a:r>
          <a:r>
            <a:rPr kumimoji="1" lang="ja-JP" altLang="en-US" sz="1600" b="1">
              <a:solidFill>
                <a:sysClr val="windowText" lastClr="000000"/>
              </a:solidFill>
            </a:rPr>
            <a:t>排出量 （</a:t>
          </a:r>
          <a:r>
            <a:rPr kumimoji="1" lang="en-US" altLang="ja-JP" sz="1600" b="1">
              <a:solidFill>
                <a:sysClr val="windowText" lastClr="000000"/>
              </a:solidFill>
            </a:rPr>
            <a:t>CO</a:t>
          </a:r>
          <a:r>
            <a:rPr kumimoji="1" lang="en-US" altLang="ja-JP" sz="1600" b="1" baseline="-25000">
              <a:solidFill>
                <a:sysClr val="windowText" lastClr="000000"/>
              </a:solidFill>
            </a:rPr>
            <a:t>2 </a:t>
          </a:r>
          <a:r>
            <a:rPr kumimoji="1" lang="ja-JP" altLang="en-US" sz="1600" b="1">
              <a:solidFill>
                <a:sysClr val="windowText" lastClr="000000"/>
              </a:solidFill>
            </a:rPr>
            <a:t>総排出量）</a:t>
          </a:r>
          <a:r>
            <a:rPr kumimoji="1" lang="en-US" altLang="ja-JP" sz="1600" b="1">
              <a:solidFill>
                <a:sysClr val="windowText" lastClr="000000"/>
              </a:solidFill>
            </a:rPr>
            <a:t> </a:t>
          </a:r>
        </a:p>
      </cdr:txBody>
    </cdr:sp>
  </cdr:relSizeAnchor>
  <cdr:relSizeAnchor xmlns:cdr="http://schemas.openxmlformats.org/drawingml/2006/chartDrawing">
    <cdr:from>
      <cdr:x>0.9358</cdr:x>
      <cdr:y>0.13127</cdr:y>
    </cdr:from>
    <cdr:to>
      <cdr:x>0.97642</cdr:x>
      <cdr:y>0.81751</cdr:y>
    </cdr:to>
    <cdr:sp macro="" textlink="">
      <cdr:nvSpPr>
        <cdr:cNvPr id="6" name="テキスト ボックス 3"/>
        <cdr:cNvSpPr txBox="1"/>
      </cdr:nvSpPr>
      <cdr:spPr>
        <a:xfrm xmlns:a="http://schemas.openxmlformats.org/drawingml/2006/main" rot="5400000">
          <a:off x="5082443" y="2345740"/>
          <a:ext cx="3604844" cy="29250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t">
          <a:spAutoFit/>
        </a:bodyPr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pPr algn="ctr"/>
          <a:r>
            <a:rPr kumimoji="1" lang="ja-JP" altLang="en-US" sz="1200"/>
            <a:t>一人あたり</a:t>
          </a:r>
          <a:r>
            <a:rPr kumimoji="1" lang="en-US" altLang="ja-JP" sz="1200"/>
            <a:t>CO</a:t>
          </a:r>
          <a:r>
            <a:rPr kumimoji="1" lang="en-US" altLang="ja-JP" sz="1200" baseline="-25000"/>
            <a:t>2</a:t>
          </a:r>
          <a:r>
            <a:rPr kumimoji="1" lang="en-US" altLang="ja-JP" sz="1200"/>
            <a:t> </a:t>
          </a:r>
          <a:r>
            <a:rPr kumimoji="1" lang="ja-JP" altLang="en-US" sz="1200"/>
            <a:t>排出量　（トン</a:t>
          </a:r>
          <a:r>
            <a:rPr kumimoji="1" lang="en-US" altLang="ja-JP" sz="1200"/>
            <a:t>CO</a:t>
          </a:r>
          <a:r>
            <a:rPr kumimoji="1" lang="en-US" altLang="ja-JP" sz="1200" baseline="-25000"/>
            <a:t>2</a:t>
          </a:r>
          <a:r>
            <a:rPr kumimoji="1" lang="en-US" altLang="ja-JP" sz="1200"/>
            <a:t> /</a:t>
          </a:r>
          <a:r>
            <a:rPr kumimoji="1" lang="ja-JP" altLang="en-US" sz="1200"/>
            <a:t>人、折れ線グラフ）</a:t>
          </a:r>
        </a:p>
      </cdr:txBody>
    </cdr:sp>
  </cdr:relSizeAnchor>
  <cdr:relSizeAnchor xmlns:cdr="http://schemas.openxmlformats.org/drawingml/2006/chartDrawing">
    <cdr:from>
      <cdr:x>0.02211</cdr:x>
      <cdr:y>0.19188</cdr:y>
    </cdr:from>
    <cdr:to>
      <cdr:x>0.06482</cdr:x>
      <cdr:y>0.73392</cdr:y>
    </cdr:to>
    <cdr:sp macro="" textlink="">
      <cdr:nvSpPr>
        <cdr:cNvPr id="7" name="テキスト ボックス 4"/>
        <cdr:cNvSpPr txBox="1"/>
      </cdr:nvSpPr>
      <cdr:spPr>
        <a:xfrm xmlns:a="http://schemas.openxmlformats.org/drawingml/2006/main" rot="16200000">
          <a:off x="-1150549" y="2345893"/>
          <a:ext cx="2927016" cy="30753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t">
          <a:noAutofit/>
        </a:bodyPr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pPr algn="ctr"/>
          <a:r>
            <a:rPr kumimoji="1" lang="en-US" altLang="ja-JP" sz="1200"/>
            <a:t>CO</a:t>
          </a:r>
          <a:r>
            <a:rPr kumimoji="1" lang="en-US" altLang="ja-JP" sz="1200" baseline="-25000"/>
            <a:t>2</a:t>
          </a:r>
          <a:r>
            <a:rPr kumimoji="1" lang="en-US" altLang="ja-JP" sz="1200"/>
            <a:t> </a:t>
          </a:r>
          <a:r>
            <a:rPr kumimoji="1" lang="ja-JP" altLang="en-US" sz="1200"/>
            <a:t>総排出量　（百万トン</a:t>
          </a:r>
          <a:r>
            <a:rPr kumimoji="1" lang="en-US" altLang="ja-JP" sz="1200"/>
            <a:t>CO</a:t>
          </a:r>
          <a:r>
            <a:rPr kumimoji="1" lang="en-US" altLang="ja-JP" sz="1200" baseline="-25000"/>
            <a:t>2</a:t>
          </a:r>
          <a:r>
            <a:rPr kumimoji="1" lang="en-US" altLang="ja-JP" sz="1200"/>
            <a:t> </a:t>
          </a:r>
          <a:r>
            <a:rPr kumimoji="1" lang="ja-JP" altLang="en-US" sz="1200"/>
            <a:t>、棒グラフ） </a:t>
          </a:r>
        </a:p>
      </cdr:txBody>
    </cdr:sp>
  </cdr:relSizeAnchor>
  <cdr:relSizeAnchor xmlns:cdr="http://schemas.openxmlformats.org/drawingml/2006/chartDrawing">
    <cdr:from>
      <cdr:x>0.06437</cdr:x>
      <cdr:y>0.80143</cdr:y>
    </cdr:from>
    <cdr:to>
      <cdr:x>0.14395</cdr:x>
      <cdr:y>0.86061</cdr:y>
    </cdr:to>
    <cdr:sp macro="" textlink="">
      <cdr:nvSpPr>
        <cdr:cNvPr id="12" name="テキスト ボックス 11"/>
        <cdr:cNvSpPr txBox="1"/>
      </cdr:nvSpPr>
      <cdr:spPr>
        <a:xfrm xmlns:a="http://schemas.openxmlformats.org/drawingml/2006/main">
          <a:off x="465234" y="3887794"/>
          <a:ext cx="572976" cy="288830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algn="r"/>
          <a:r>
            <a:rPr lang="en-US" altLang="ja-JP" sz="1200"/>
            <a:t>0</a:t>
          </a:r>
          <a:endParaRPr lang="ja-JP" altLang="en-US" sz="1200"/>
        </a:p>
      </cdr:txBody>
    </cdr:sp>
  </cdr:relSizeAnchor>
  <cdr:relSizeAnchor xmlns:cdr="http://schemas.openxmlformats.org/drawingml/2006/chartDrawing">
    <cdr:from>
      <cdr:x>0.88209</cdr:x>
      <cdr:y>0.80252</cdr:y>
    </cdr:from>
    <cdr:to>
      <cdr:x>0.93314</cdr:x>
      <cdr:y>0.85016</cdr:y>
    </cdr:to>
    <cdr:sp macro="" textlink="">
      <cdr:nvSpPr>
        <cdr:cNvPr id="13" name="テキスト ボックス 1"/>
        <cdr:cNvSpPr txBox="1"/>
      </cdr:nvSpPr>
      <cdr:spPr>
        <a:xfrm xmlns:a="http://schemas.openxmlformats.org/drawingml/2006/main">
          <a:off x="6351836" y="4215685"/>
          <a:ext cx="367606" cy="250254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altLang="ja-JP" sz="1200"/>
            <a:t>0</a:t>
          </a:r>
          <a:endParaRPr lang="ja-JP" altLang="en-US" sz="1200"/>
        </a:p>
      </cdr:txBody>
    </cdr:sp>
  </cdr:relSizeAnchor>
  <cdr:relSizeAnchor xmlns:cdr="http://schemas.openxmlformats.org/drawingml/2006/chartDrawing">
    <cdr:from>
      <cdr:x>0.45807</cdr:x>
      <cdr:y>0.9253</cdr:y>
    </cdr:from>
    <cdr:to>
      <cdr:x>0.54784</cdr:x>
      <cdr:y>0.97946</cdr:y>
    </cdr:to>
    <cdr:sp macro="" textlink="">
      <cdr:nvSpPr>
        <cdr:cNvPr id="14" name="テキスト ボックス 3"/>
        <cdr:cNvSpPr txBox="1"/>
      </cdr:nvSpPr>
      <cdr:spPr>
        <a:xfrm xmlns:a="http://schemas.openxmlformats.org/drawingml/2006/main">
          <a:off x="3298487" y="4860615"/>
          <a:ext cx="646425" cy="2845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ctr">
          <a:spAutoFit/>
        </a:bodyPr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pPr algn="ctr"/>
          <a:r>
            <a:rPr kumimoji="1" lang="ja-JP" altLang="en-US" sz="1200" b="0">
              <a:solidFill>
                <a:sysClr val="windowText" lastClr="000000"/>
              </a:solidFill>
            </a:rPr>
            <a:t>（年度）</a:t>
          </a:r>
          <a:endParaRPr kumimoji="1" lang="en-US" altLang="ja-JP" sz="1200" b="0">
            <a:solidFill>
              <a:sysClr val="windowText" lastClr="000000"/>
            </a:solidFill>
          </a:endParaRPr>
        </a:p>
      </cdr:txBody>
    </cdr:sp>
  </cdr:relSizeAnchor>
  <cdr:relSizeAnchor xmlns:cdr="http://schemas.openxmlformats.org/drawingml/2006/chartDrawing">
    <cdr:from>
      <cdr:x>0.15413</cdr:x>
      <cdr:y>0.78332</cdr:y>
    </cdr:from>
    <cdr:to>
      <cdr:x>0.87235</cdr:x>
      <cdr:y>0.83328</cdr:y>
    </cdr:to>
    <cdr:grpSp>
      <cdr:nvGrpSpPr>
        <cdr:cNvPr id="16" name="Group 14"/>
        <cdr:cNvGrpSpPr>
          <a:grpSpLocks xmlns:a="http://schemas.openxmlformats.org/drawingml/2006/main"/>
        </cdr:cNvGrpSpPr>
      </cdr:nvGrpSpPr>
      <cdr:grpSpPr bwMode="auto">
        <a:xfrm xmlns:a="http://schemas.openxmlformats.org/drawingml/2006/main">
          <a:off x="1109875" y="4111079"/>
          <a:ext cx="5171830" cy="262204"/>
          <a:chOff x="309354" y="1254171"/>
          <a:chExt cx="3413749" cy="58352"/>
        </a:xfrm>
      </cdr:grpSpPr>
      <cdr:pic>
        <cdr:nvPicPr>
          <cdr:cNvPr id="9" name="Picture 10"/>
          <cdr:cNvPicPr>
            <a:picLocks xmlns:a="http://schemas.openxmlformats.org/drawingml/2006/main" noChangeAspect="1" noChangeArrowheads="1"/>
          </cdr:cNvPicPr>
        </cdr:nvPicPr>
        <cdr:blipFill>
          <a:blip xmlns:a="http://schemas.openxmlformats.org/drawingml/2006/main" xmlns:r="http://schemas.openxmlformats.org/officeDocument/2006/relationships" r:embed="rId1"/>
          <a:srcRect xmlns:a="http://schemas.openxmlformats.org/drawingml/2006/main"/>
          <a:stretch xmlns:a="http://schemas.openxmlformats.org/drawingml/2006/main">
            <a:fillRect/>
          </a:stretch>
        </cdr:blipFill>
        <cdr:spPr bwMode="auto">
          <a:xfrm xmlns:a="http://schemas.openxmlformats.org/drawingml/2006/main">
            <a:off x="309354" y="1254172"/>
            <a:ext cx="1516708" cy="58351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  <a:effectLst xmlns:a="http://schemas.openxmlformats.org/drawingml/2006/main"/>
        </cdr:spPr>
      </cdr:pic>
      <cdr:pic>
        <cdr:nvPicPr>
          <cdr:cNvPr id="10" name="Picture 12"/>
          <cdr:cNvPicPr>
            <a:picLocks xmlns:a="http://schemas.openxmlformats.org/drawingml/2006/main" noChangeAspect="1" noChangeArrowheads="1"/>
          </cdr:cNvPicPr>
        </cdr:nvPicPr>
        <cdr:blipFill>
          <a:blip xmlns:a="http://schemas.openxmlformats.org/drawingml/2006/main" xmlns:r="http://schemas.openxmlformats.org/officeDocument/2006/relationships" r:embed="rId1"/>
          <a:srcRect xmlns:a="http://schemas.openxmlformats.org/drawingml/2006/main"/>
          <a:stretch xmlns:a="http://schemas.openxmlformats.org/drawingml/2006/main">
            <a:fillRect/>
          </a:stretch>
        </cdr:blipFill>
        <cdr:spPr bwMode="auto">
          <a:xfrm xmlns:a="http://schemas.openxmlformats.org/drawingml/2006/main">
            <a:off x="1826062" y="1254171"/>
            <a:ext cx="1516708" cy="58351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  <a:effectLst xmlns:a="http://schemas.openxmlformats.org/drawingml/2006/main"/>
        </cdr:spPr>
      </cdr:pic>
      <cdr:pic>
        <cdr:nvPicPr>
          <cdr:cNvPr id="11" name="Picture 13"/>
          <cdr:cNvPicPr>
            <a:picLocks xmlns:a="http://schemas.openxmlformats.org/drawingml/2006/main" noChangeAspect="1" noChangeArrowheads="1"/>
          </cdr:cNvPicPr>
        </cdr:nvPicPr>
        <cdr:blipFill>
          <a:blip xmlns:a="http://schemas.openxmlformats.org/drawingml/2006/main" xmlns:r="http://schemas.openxmlformats.org/officeDocument/2006/relationships" r:embed="rId1"/>
          <a:srcRect xmlns:a="http://schemas.openxmlformats.org/drawingml/2006/main"/>
          <a:stretch xmlns:a="http://schemas.openxmlformats.org/drawingml/2006/main">
            <a:fillRect/>
          </a:stretch>
        </cdr:blipFill>
        <cdr:spPr bwMode="auto">
          <a:xfrm xmlns:a="http://schemas.openxmlformats.org/drawingml/2006/main">
            <a:off x="2207551" y="1254172"/>
            <a:ext cx="1515552" cy="58351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  <a:effectLst xmlns:a="http://schemas.openxmlformats.org/drawingml/2006/main"/>
        </cdr:spPr>
      </cdr:pic>
    </cdr:grp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0.17359</cdr:x>
      <cdr:y>0.0257</cdr:y>
    </cdr:from>
    <cdr:to>
      <cdr:x>0.84351</cdr:x>
      <cdr:y>0.09219</cdr:y>
    </cdr:to>
    <cdr:sp macro="" textlink="">
      <cdr:nvSpPr>
        <cdr:cNvPr id="3" name="テキスト ボックス 3"/>
        <cdr:cNvSpPr txBox="1"/>
      </cdr:nvSpPr>
      <cdr:spPr>
        <a:xfrm xmlns:a="http://schemas.openxmlformats.org/drawingml/2006/main">
          <a:off x="1248078" y="138762"/>
          <a:ext cx="4818050" cy="35907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r>
            <a:rPr kumimoji="1" lang="ja-JP" altLang="en-US" sz="1600" b="1">
              <a:solidFill>
                <a:sysClr val="windowText" lastClr="000000"/>
              </a:solidFill>
              <a:latin typeface="+mn-lt"/>
            </a:rPr>
            <a:t>一人あたり</a:t>
          </a:r>
          <a:r>
            <a:rPr kumimoji="1" lang="en-US" altLang="ja-JP" sz="1600" b="1">
              <a:solidFill>
                <a:sysClr val="windowText" lastClr="000000"/>
              </a:solidFill>
              <a:latin typeface="+mn-lt"/>
            </a:rPr>
            <a:t>CO</a:t>
          </a:r>
          <a:r>
            <a:rPr kumimoji="1" lang="en-US" altLang="ja-JP" sz="1600" b="1" baseline="-25000">
              <a:solidFill>
                <a:sysClr val="windowText" lastClr="000000"/>
              </a:solidFill>
              <a:latin typeface="+mn-lt"/>
            </a:rPr>
            <a:t>2 </a:t>
          </a:r>
          <a:r>
            <a:rPr kumimoji="1" lang="ja-JP" altLang="en-US" sz="1600" b="1">
              <a:solidFill>
                <a:sysClr val="windowText" lastClr="000000"/>
              </a:solidFill>
              <a:latin typeface="+mn-lt"/>
            </a:rPr>
            <a:t>排出量 　</a:t>
          </a:r>
          <a:r>
            <a:rPr kumimoji="1" lang="en-US" altLang="ja-JP" sz="1600" b="1">
              <a:solidFill>
                <a:sysClr val="windowText" lastClr="000000"/>
              </a:solidFill>
              <a:latin typeface="+mn-lt"/>
            </a:rPr>
            <a:t>(</a:t>
          </a:r>
          <a:r>
            <a:rPr kumimoji="1" lang="ja-JP" altLang="en-US" sz="1600" b="1">
              <a:solidFill>
                <a:sysClr val="windowText" lastClr="000000"/>
              </a:solidFill>
              <a:latin typeface="+mn-lt"/>
            </a:rPr>
            <a:t>エネルギー起源</a:t>
          </a:r>
          <a:r>
            <a:rPr kumimoji="1" lang="en-US" altLang="ja-JP" sz="1600" b="1">
              <a:solidFill>
                <a:sysClr val="windowText" lastClr="000000"/>
              </a:solidFill>
              <a:latin typeface="+mn-lt"/>
            </a:rPr>
            <a:t>CO</a:t>
          </a:r>
          <a:r>
            <a:rPr kumimoji="1" lang="en-US" altLang="ja-JP" sz="1600" b="1" baseline="-25000">
              <a:solidFill>
                <a:sysClr val="windowText" lastClr="000000"/>
              </a:solidFill>
              <a:latin typeface="+mn-lt"/>
            </a:rPr>
            <a:t>2</a:t>
          </a:r>
          <a:r>
            <a:rPr kumimoji="1" lang="en-US" altLang="ja-JP" sz="1600" b="1">
              <a:solidFill>
                <a:sysClr val="windowText" lastClr="000000"/>
              </a:solidFill>
              <a:latin typeface="+mn-lt"/>
            </a:rPr>
            <a:t> </a:t>
          </a:r>
          <a:r>
            <a:rPr kumimoji="1" lang="ja-JP" altLang="en-US" sz="1600" b="1">
              <a:solidFill>
                <a:sysClr val="windowText" lastClr="000000"/>
              </a:solidFill>
              <a:latin typeface="+mn-lt"/>
            </a:rPr>
            <a:t>排出量</a:t>
          </a:r>
          <a:r>
            <a:rPr kumimoji="1" lang="en-US" altLang="ja-JP" sz="1600" b="1">
              <a:solidFill>
                <a:sysClr val="windowText" lastClr="000000"/>
              </a:solidFill>
              <a:latin typeface="+mn-lt"/>
            </a:rPr>
            <a:t>)</a:t>
          </a:r>
        </a:p>
      </cdr:txBody>
    </cdr:sp>
  </cdr:relSizeAnchor>
  <cdr:relSizeAnchor xmlns:cdr="http://schemas.openxmlformats.org/drawingml/2006/chartDrawing">
    <cdr:from>
      <cdr:x>0</cdr:x>
      <cdr:y>0.14075</cdr:y>
    </cdr:from>
    <cdr:to>
      <cdr:x>0</cdr:x>
      <cdr:y>0.14662</cdr:y>
    </cdr:to>
    <cdr:sp macro="" textlink="">
      <cdr:nvSpPr>
        <cdr:cNvPr id="7" name="テキスト ボックス 4"/>
        <cdr:cNvSpPr txBox="1"/>
      </cdr:nvSpPr>
      <cdr:spPr>
        <a:xfrm xmlns:a="http://schemas.openxmlformats.org/drawingml/2006/main" rot="16200000">
          <a:off x="-1317440" y="1988292"/>
          <a:ext cx="2955373" cy="32049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t">
          <a:noAutofit/>
        </a:bodyPr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pPr algn="ctr"/>
          <a:r>
            <a:rPr kumimoji="1" lang="ja-JP" altLang="en-US" sz="1100"/>
            <a:t>エネルギー起源</a:t>
          </a:r>
          <a:r>
            <a:rPr kumimoji="1" lang="en-US" altLang="ja-JP" sz="1100"/>
            <a:t>CO</a:t>
          </a:r>
          <a:r>
            <a:rPr kumimoji="1" lang="en-US" altLang="ja-JP" sz="700"/>
            <a:t>2</a:t>
          </a:r>
          <a:r>
            <a:rPr kumimoji="1" lang="ja-JP" altLang="en-US" sz="1100"/>
            <a:t>排出量</a:t>
          </a:r>
          <a:r>
            <a:rPr kumimoji="1" lang="en-US" altLang="ja-JP" sz="1100"/>
            <a:t>(Mt-CO</a:t>
          </a:r>
          <a:r>
            <a:rPr kumimoji="1" lang="en-US" altLang="ja-JP" sz="700"/>
            <a:t>2</a:t>
          </a:r>
          <a:r>
            <a:rPr kumimoji="1" lang="ja-JP" altLang="en-US" sz="1100"/>
            <a:t>、棒グラフ</a:t>
          </a:r>
          <a:r>
            <a:rPr kumimoji="1" lang="en-US" altLang="ja-JP" sz="1100"/>
            <a:t>)</a:t>
          </a:r>
          <a:r>
            <a:rPr kumimoji="1" lang="ja-JP" altLang="en-US" sz="1100"/>
            <a:t> </a:t>
          </a:r>
        </a:p>
      </cdr:txBody>
    </cdr:sp>
  </cdr:relSizeAnchor>
  <cdr:relSizeAnchor xmlns:cdr="http://schemas.openxmlformats.org/drawingml/2006/chartDrawing">
    <cdr:from>
      <cdr:x>0.0595</cdr:x>
      <cdr:y>0.80746</cdr:y>
    </cdr:from>
    <cdr:to>
      <cdr:x>0.14154</cdr:x>
      <cdr:y>0.87644</cdr:y>
    </cdr:to>
    <cdr:sp macro="" textlink="">
      <cdr:nvSpPr>
        <cdr:cNvPr id="11" name="テキスト ボックス 1"/>
        <cdr:cNvSpPr txBox="1"/>
      </cdr:nvSpPr>
      <cdr:spPr>
        <a:xfrm xmlns:a="http://schemas.openxmlformats.org/drawingml/2006/main">
          <a:off x="424902" y="4357644"/>
          <a:ext cx="585360" cy="373788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r"/>
          <a:r>
            <a:rPr lang="en-US" altLang="ja-JP" sz="1200"/>
            <a:t>0</a:t>
          </a:r>
          <a:endParaRPr lang="ja-JP" altLang="en-US" sz="1200"/>
        </a:p>
      </cdr:txBody>
    </cdr:sp>
  </cdr:relSizeAnchor>
  <cdr:relSizeAnchor xmlns:cdr="http://schemas.openxmlformats.org/drawingml/2006/chartDrawing">
    <cdr:from>
      <cdr:x>0.88257</cdr:x>
      <cdr:y>0.80564</cdr:y>
    </cdr:from>
    <cdr:to>
      <cdr:x>0.94734</cdr:x>
      <cdr:y>0.87056</cdr:y>
    </cdr:to>
    <cdr:sp macro="" textlink="">
      <cdr:nvSpPr>
        <cdr:cNvPr id="12" name="テキスト ボックス 1"/>
        <cdr:cNvSpPr txBox="1"/>
      </cdr:nvSpPr>
      <cdr:spPr>
        <a:xfrm xmlns:a="http://schemas.openxmlformats.org/drawingml/2006/main">
          <a:off x="6426726" y="4232075"/>
          <a:ext cx="471647" cy="341027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/>
          <a:r>
            <a:rPr lang="en-US" altLang="ja-JP" sz="1200"/>
            <a:t>0</a:t>
          </a:r>
          <a:endParaRPr lang="ja-JP" altLang="en-US" sz="1200"/>
        </a:p>
      </cdr:txBody>
    </cdr:sp>
  </cdr:relSizeAnchor>
  <cdr:relSizeAnchor xmlns:cdr="http://schemas.openxmlformats.org/drawingml/2006/chartDrawing">
    <cdr:from>
      <cdr:x>0.48097</cdr:x>
      <cdr:y>0.9264</cdr:y>
    </cdr:from>
    <cdr:to>
      <cdr:x>0.57074</cdr:x>
      <cdr:y>0.98056</cdr:y>
    </cdr:to>
    <cdr:sp macro="" textlink="">
      <cdr:nvSpPr>
        <cdr:cNvPr id="13" name="テキスト ボックス 3"/>
        <cdr:cNvSpPr txBox="1"/>
      </cdr:nvSpPr>
      <cdr:spPr>
        <a:xfrm xmlns:a="http://schemas.openxmlformats.org/drawingml/2006/main">
          <a:off x="3502388" y="4866429"/>
          <a:ext cx="653693" cy="2845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ctr">
          <a:spAutoFit/>
        </a:bodyPr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r>
            <a:rPr kumimoji="1" lang="ja-JP" altLang="en-US" sz="1200" b="0">
              <a:solidFill>
                <a:sysClr val="windowText" lastClr="000000"/>
              </a:solidFill>
            </a:rPr>
            <a:t>（年度）</a:t>
          </a:r>
          <a:endParaRPr kumimoji="1" lang="en-US" altLang="ja-JP" sz="1200" b="0">
            <a:solidFill>
              <a:sysClr val="windowText" lastClr="000000"/>
            </a:solidFill>
          </a:endParaRPr>
        </a:p>
      </cdr:txBody>
    </cdr:sp>
  </cdr:relSizeAnchor>
  <cdr:relSizeAnchor xmlns:cdr="http://schemas.openxmlformats.org/drawingml/2006/chartDrawing">
    <cdr:from>
      <cdr:x>0.89509</cdr:x>
      <cdr:y>0.13708</cdr:y>
    </cdr:from>
    <cdr:to>
      <cdr:x>0.97727</cdr:x>
      <cdr:y>0.82042</cdr:y>
    </cdr:to>
    <cdr:sp macro="" textlink="">
      <cdr:nvSpPr>
        <cdr:cNvPr id="14" name="テキスト ボックス 3"/>
        <cdr:cNvSpPr txBox="1"/>
      </cdr:nvSpPr>
      <cdr:spPr>
        <a:xfrm xmlns:a="http://schemas.openxmlformats.org/drawingml/2006/main" rot="5400000">
          <a:off x="5022307" y="2215698"/>
          <a:ext cx="3589610" cy="5984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t">
          <a:noAutofit/>
        </a:bodyPr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pPr algn="ctr"/>
          <a:r>
            <a:rPr kumimoji="1" lang="ja-JP" altLang="en-US" sz="1200"/>
            <a:t>一人あたり</a:t>
          </a:r>
          <a:r>
            <a:rPr kumimoji="1" lang="en-US" altLang="ja-JP" sz="1200"/>
            <a:t>CO</a:t>
          </a:r>
          <a:r>
            <a:rPr kumimoji="1" lang="en-US" altLang="ja-JP" sz="1200" baseline="-25000"/>
            <a:t>2</a:t>
          </a:r>
          <a:r>
            <a:rPr kumimoji="1" lang="en-US" altLang="ja-JP" sz="1200"/>
            <a:t> </a:t>
          </a:r>
          <a:r>
            <a:rPr kumimoji="1" lang="ja-JP" altLang="en-US" sz="1200"/>
            <a:t>排出量　（トン</a:t>
          </a:r>
          <a:r>
            <a:rPr kumimoji="1" lang="en-US" altLang="ja-JP" sz="1200"/>
            <a:t>CO</a:t>
          </a:r>
          <a:r>
            <a:rPr kumimoji="1" lang="en-US" altLang="ja-JP" sz="1200" baseline="-25000"/>
            <a:t>2</a:t>
          </a:r>
          <a:r>
            <a:rPr kumimoji="1" lang="en-US" altLang="ja-JP" sz="1200"/>
            <a:t> /</a:t>
          </a:r>
          <a:r>
            <a:rPr kumimoji="1" lang="ja-JP" altLang="en-US" sz="1200"/>
            <a:t>人、折れ線グラフ） </a:t>
          </a:r>
        </a:p>
      </cdr:txBody>
    </cdr:sp>
  </cdr:relSizeAnchor>
  <cdr:relSizeAnchor xmlns:cdr="http://schemas.openxmlformats.org/drawingml/2006/chartDrawing">
    <cdr:from>
      <cdr:x>0.01672</cdr:x>
      <cdr:y>0.09837</cdr:y>
    </cdr:from>
    <cdr:to>
      <cdr:x>0.06422</cdr:x>
      <cdr:y>0.80445</cdr:y>
    </cdr:to>
    <cdr:sp macro="" textlink="">
      <cdr:nvSpPr>
        <cdr:cNvPr id="17" name="テキスト ボックス 4"/>
        <cdr:cNvSpPr txBox="1"/>
      </cdr:nvSpPr>
      <cdr:spPr>
        <a:xfrm xmlns:a="http://schemas.openxmlformats.org/drawingml/2006/main" rot="16200000">
          <a:off x="-1559841" y="2198325"/>
          <a:ext cx="3709076" cy="3458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t">
          <a:noAutofit/>
        </a:bodyPr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pPr algn="ctr"/>
          <a:r>
            <a:rPr kumimoji="1" lang="ja-JP" altLang="en-US" sz="1200"/>
            <a:t>エネルギー起源</a:t>
          </a:r>
          <a:r>
            <a:rPr kumimoji="1" lang="en-US" altLang="ja-JP" sz="1200"/>
            <a:t>CO</a:t>
          </a:r>
          <a:r>
            <a:rPr kumimoji="1" lang="en-US" altLang="ja-JP" sz="1200" baseline="-25000"/>
            <a:t>2</a:t>
          </a:r>
          <a:r>
            <a:rPr kumimoji="1" lang="en-US" altLang="ja-JP" sz="1200"/>
            <a:t> </a:t>
          </a:r>
          <a:r>
            <a:rPr kumimoji="1" lang="ja-JP" altLang="en-US" sz="1200"/>
            <a:t>排出量　（百万トン</a:t>
          </a:r>
          <a:r>
            <a:rPr kumimoji="1" lang="en-US" altLang="ja-JP" sz="1200"/>
            <a:t>CO</a:t>
          </a:r>
          <a:r>
            <a:rPr kumimoji="1" lang="en-US" altLang="ja-JP" sz="1200" baseline="-25000"/>
            <a:t>2</a:t>
          </a:r>
          <a:r>
            <a:rPr kumimoji="1" lang="en-US" altLang="ja-JP" sz="1200"/>
            <a:t> </a:t>
          </a:r>
          <a:r>
            <a:rPr kumimoji="1" lang="ja-JP" altLang="en-US" sz="1200"/>
            <a:t>、棒グラフ） </a:t>
          </a:r>
        </a:p>
      </cdr:txBody>
    </cdr:sp>
  </cdr:relSizeAnchor>
  <cdr:relSizeAnchor xmlns:cdr="http://schemas.openxmlformats.org/drawingml/2006/chartDrawing">
    <cdr:from>
      <cdr:x>0.15061</cdr:x>
      <cdr:y>0.77153</cdr:y>
    </cdr:from>
    <cdr:to>
      <cdr:x>0.86756</cdr:x>
      <cdr:y>0.81859</cdr:y>
    </cdr:to>
    <cdr:grpSp>
      <cdr:nvGrpSpPr>
        <cdr:cNvPr id="16" name="Group 14"/>
        <cdr:cNvGrpSpPr>
          <a:grpSpLocks xmlns:a="http://schemas.openxmlformats.org/drawingml/2006/main"/>
        </cdr:cNvGrpSpPr>
      </cdr:nvGrpSpPr>
      <cdr:grpSpPr bwMode="auto">
        <a:xfrm xmlns:a="http://schemas.openxmlformats.org/drawingml/2006/main">
          <a:off x="1096004" y="4049202"/>
          <a:ext cx="5217317" cy="246983"/>
          <a:chOff x="0" y="0"/>
          <a:chExt cx="5326872" cy="103532"/>
        </a:xfrm>
      </cdr:grpSpPr>
      <cdr:pic>
        <cdr:nvPicPr>
          <cdr:cNvPr id="8" name="Picture 10"/>
          <cdr:cNvPicPr>
            <a:picLocks xmlns:a="http://schemas.openxmlformats.org/drawingml/2006/main" noChangeAspect="1" noChangeArrowheads="1"/>
          </cdr:cNvPicPr>
        </cdr:nvPicPr>
        <cdr:blipFill>
          <a:blip xmlns:a="http://schemas.openxmlformats.org/drawingml/2006/main" xmlns:r="http://schemas.openxmlformats.org/officeDocument/2006/relationships" r:embed="rId1"/>
          <a:srcRect xmlns:a="http://schemas.openxmlformats.org/drawingml/2006/main"/>
          <a:stretch xmlns:a="http://schemas.openxmlformats.org/drawingml/2006/main">
            <a:fillRect/>
          </a:stretch>
        </cdr:blipFill>
        <cdr:spPr bwMode="auto">
          <a:xfrm xmlns:a="http://schemas.openxmlformats.org/drawingml/2006/main">
            <a:off x="0" y="0"/>
            <a:ext cx="2366697" cy="103532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  <a:effectLst xmlns:a="http://schemas.openxmlformats.org/drawingml/2006/main"/>
        </cdr:spPr>
      </cdr:pic>
      <cdr:pic>
        <cdr:nvPicPr>
          <cdr:cNvPr id="9" name="Picture 12"/>
          <cdr:cNvPicPr>
            <a:picLocks xmlns:a="http://schemas.openxmlformats.org/drawingml/2006/main" noChangeAspect="1" noChangeArrowheads="1"/>
          </cdr:cNvPicPr>
        </cdr:nvPicPr>
        <cdr:blipFill>
          <a:blip xmlns:a="http://schemas.openxmlformats.org/drawingml/2006/main" xmlns:r="http://schemas.openxmlformats.org/officeDocument/2006/relationships" r:embed="rId1"/>
          <a:srcRect xmlns:a="http://schemas.openxmlformats.org/drawingml/2006/main"/>
          <a:stretch xmlns:a="http://schemas.openxmlformats.org/drawingml/2006/main">
            <a:fillRect/>
          </a:stretch>
        </cdr:blipFill>
        <cdr:spPr bwMode="auto">
          <a:xfrm xmlns:a="http://schemas.openxmlformats.org/drawingml/2006/main">
            <a:off x="2366697" y="0"/>
            <a:ext cx="2366697" cy="103532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  <a:effectLst xmlns:a="http://schemas.openxmlformats.org/drawingml/2006/main"/>
        </cdr:spPr>
      </cdr:pic>
      <cdr:pic>
        <cdr:nvPicPr>
          <cdr:cNvPr id="10" name="Picture 13"/>
          <cdr:cNvPicPr>
            <a:picLocks xmlns:a="http://schemas.openxmlformats.org/drawingml/2006/main" noChangeAspect="1" noChangeArrowheads="1"/>
          </cdr:cNvPicPr>
        </cdr:nvPicPr>
        <cdr:blipFill>
          <a:blip xmlns:a="http://schemas.openxmlformats.org/drawingml/2006/main" xmlns:r="http://schemas.openxmlformats.org/officeDocument/2006/relationships" r:embed="rId1"/>
          <a:srcRect xmlns:a="http://schemas.openxmlformats.org/drawingml/2006/main"/>
          <a:stretch xmlns:a="http://schemas.openxmlformats.org/drawingml/2006/main">
            <a:fillRect/>
          </a:stretch>
        </cdr:blipFill>
        <cdr:spPr bwMode="auto">
          <a:xfrm xmlns:a="http://schemas.openxmlformats.org/drawingml/2006/main">
            <a:off x="2961979" y="0"/>
            <a:ext cx="2364893" cy="103532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  <a:effectLst xmlns:a="http://schemas.openxmlformats.org/drawingml/2006/main"/>
        </cdr:spPr>
      </cdr:pic>
    </cdr:grp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28575</xdr:colOff>
      <xdr:row>38</xdr:row>
      <xdr:rowOff>76200</xdr:rowOff>
    </xdr:from>
    <xdr:to>
      <xdr:col>33</xdr:col>
      <xdr:colOff>752475</xdr:colOff>
      <xdr:row>69</xdr:row>
      <xdr:rowOff>161925</xdr:rowOff>
    </xdr:to>
    <xdr:graphicFrame macro="">
      <xdr:nvGraphicFramePr>
        <xdr:cNvPr id="12617124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34</xdr:col>
      <xdr:colOff>438150</xdr:colOff>
      <xdr:row>38</xdr:row>
      <xdr:rowOff>76200</xdr:rowOff>
    </xdr:from>
    <xdr:to>
      <xdr:col>43</xdr:col>
      <xdr:colOff>352425</xdr:colOff>
      <xdr:row>69</xdr:row>
      <xdr:rowOff>161925</xdr:rowOff>
    </xdr:to>
    <xdr:graphicFrame macro="">
      <xdr:nvGraphicFramePr>
        <xdr:cNvPr id="1261712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0.02861</cdr:x>
      <cdr:y>0.18697</cdr:y>
    </cdr:from>
    <cdr:to>
      <cdr:x>0.06998</cdr:x>
      <cdr:y>0.79866</cdr:y>
    </cdr:to>
    <cdr:sp macro="" textlink="">
      <cdr:nvSpPr>
        <cdr:cNvPr id="6" name="テキスト ボックス 3"/>
        <cdr:cNvSpPr txBox="1"/>
      </cdr:nvSpPr>
      <cdr:spPr>
        <a:xfrm xmlns:a="http://schemas.openxmlformats.org/drawingml/2006/main" rot="16200000">
          <a:off x="-1296626" y="2512270"/>
          <a:ext cx="3303108" cy="29787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ctr">
          <a:noAutofit/>
        </a:bodyPr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pPr algn="ctr"/>
          <a:r>
            <a:rPr kumimoji="1" lang="en-US" altLang="ja-JP" sz="1200"/>
            <a:t>GDP</a:t>
          </a:r>
          <a:r>
            <a:rPr kumimoji="1" lang="ja-JP" altLang="en-US" sz="1200"/>
            <a:t>あたり</a:t>
          </a:r>
          <a:r>
            <a:rPr kumimoji="1" lang="en-US" altLang="ja-JP" sz="1200"/>
            <a:t>CO</a:t>
          </a:r>
          <a:r>
            <a:rPr kumimoji="1" lang="en-US" altLang="ja-JP" sz="1200" baseline="-25000"/>
            <a:t>2</a:t>
          </a:r>
          <a:r>
            <a:rPr kumimoji="1" lang="en-US" altLang="ja-JP" sz="1200"/>
            <a:t> </a:t>
          </a:r>
          <a:r>
            <a:rPr kumimoji="1" lang="ja-JP" altLang="en-US" sz="1200"/>
            <a:t>排出量　（トン</a:t>
          </a:r>
          <a:r>
            <a:rPr kumimoji="1" lang="en-US" altLang="ja-JP" sz="1200"/>
            <a:t>CO</a:t>
          </a:r>
          <a:r>
            <a:rPr kumimoji="1" lang="en-US" altLang="ja-JP" sz="1200" baseline="-25000"/>
            <a:t>2</a:t>
          </a:r>
          <a:r>
            <a:rPr kumimoji="1" lang="en-US" altLang="ja-JP" sz="1200"/>
            <a:t> / </a:t>
          </a:r>
          <a:r>
            <a:rPr kumimoji="1" lang="ja-JP" altLang="en-US" sz="1200"/>
            <a:t>百万円） </a:t>
          </a:r>
        </a:p>
      </cdr:txBody>
    </cdr:sp>
  </cdr:relSizeAnchor>
  <cdr:relSizeAnchor xmlns:cdr="http://schemas.openxmlformats.org/drawingml/2006/chartDrawing">
    <cdr:from>
      <cdr:x>0.47399</cdr:x>
      <cdr:y>0.93503</cdr:y>
    </cdr:from>
    <cdr:to>
      <cdr:x>0.56376</cdr:x>
      <cdr:y>0.98919</cdr:y>
    </cdr:to>
    <cdr:sp macro="" textlink="">
      <cdr:nvSpPr>
        <cdr:cNvPr id="8" name="テキスト ボックス 3"/>
        <cdr:cNvSpPr txBox="1"/>
      </cdr:nvSpPr>
      <cdr:spPr>
        <a:xfrm xmlns:a="http://schemas.openxmlformats.org/drawingml/2006/main">
          <a:off x="3412725" y="5049150"/>
          <a:ext cx="646331" cy="29245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r>
            <a:rPr kumimoji="1" lang="ja-JP" altLang="en-US" sz="1200" b="0">
              <a:solidFill>
                <a:sysClr val="windowText" lastClr="000000"/>
              </a:solidFill>
            </a:rPr>
            <a:t>（年度）</a:t>
          </a:r>
          <a:endParaRPr kumimoji="1" lang="en-US" altLang="ja-JP" sz="1200" b="0">
            <a:solidFill>
              <a:sysClr val="windowText" lastClr="000000"/>
            </a:solidFill>
          </a:endParaRPr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0.02265</cdr:x>
      <cdr:y>0.19579</cdr:y>
    </cdr:from>
    <cdr:to>
      <cdr:x>0.078</cdr:x>
      <cdr:y>0.79061</cdr:y>
    </cdr:to>
    <cdr:sp macro="" textlink="">
      <cdr:nvSpPr>
        <cdr:cNvPr id="6" name="テキスト ボックス 3"/>
        <cdr:cNvSpPr txBox="1"/>
      </cdr:nvSpPr>
      <cdr:spPr>
        <a:xfrm xmlns:a="http://schemas.openxmlformats.org/drawingml/2006/main" rot="16200000">
          <a:off x="-1243669" y="2464000"/>
          <a:ext cx="3212023" cy="39857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ctr">
          <a:noAutofit/>
        </a:bodyPr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pPr algn="ctr"/>
          <a:r>
            <a:rPr kumimoji="1" lang="en-US" altLang="ja-JP" sz="1200"/>
            <a:t>GDP</a:t>
          </a:r>
          <a:r>
            <a:rPr kumimoji="1" lang="ja-JP" altLang="en-US" sz="1200"/>
            <a:t>あたり</a:t>
          </a:r>
          <a:r>
            <a:rPr kumimoji="1" lang="en-US" altLang="ja-JP" sz="1200"/>
            <a:t>CO</a:t>
          </a:r>
          <a:r>
            <a:rPr kumimoji="1" lang="en-US" altLang="ja-JP" sz="1200" baseline="-25000"/>
            <a:t>2</a:t>
          </a:r>
          <a:r>
            <a:rPr kumimoji="1" lang="en-US" altLang="ja-JP" sz="1200"/>
            <a:t> </a:t>
          </a:r>
          <a:r>
            <a:rPr kumimoji="1" lang="ja-JP" altLang="en-US" sz="1200"/>
            <a:t>排出量　（トン</a:t>
          </a:r>
          <a:r>
            <a:rPr kumimoji="1" lang="en-US" altLang="ja-JP" sz="1200"/>
            <a:t>CO</a:t>
          </a:r>
          <a:r>
            <a:rPr kumimoji="1" lang="en-US" altLang="ja-JP" sz="1200" baseline="-25000"/>
            <a:t>2</a:t>
          </a:r>
          <a:r>
            <a:rPr kumimoji="1" lang="en-US" altLang="ja-JP" sz="1200"/>
            <a:t> / </a:t>
          </a:r>
          <a:r>
            <a:rPr kumimoji="1" lang="ja-JP" altLang="en-US" sz="1200"/>
            <a:t>百万円） </a:t>
          </a:r>
        </a:p>
      </cdr:txBody>
    </cdr:sp>
  </cdr:relSizeAnchor>
  <cdr:relSizeAnchor xmlns:cdr="http://schemas.openxmlformats.org/drawingml/2006/chartDrawing">
    <cdr:from>
      <cdr:x>0.4515</cdr:x>
      <cdr:y>0.9315</cdr:y>
    </cdr:from>
    <cdr:to>
      <cdr:x>0.54127</cdr:x>
      <cdr:y>0.98566</cdr:y>
    </cdr:to>
    <cdr:sp macro="" textlink="">
      <cdr:nvSpPr>
        <cdr:cNvPr id="3" name="テキスト ボックス 3"/>
        <cdr:cNvSpPr txBox="1"/>
      </cdr:nvSpPr>
      <cdr:spPr>
        <a:xfrm xmlns:a="http://schemas.openxmlformats.org/drawingml/2006/main">
          <a:off x="3250800" y="5030100"/>
          <a:ext cx="646331" cy="29245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r>
            <a:rPr kumimoji="1" lang="ja-JP" altLang="en-US" sz="1200" b="0">
              <a:solidFill>
                <a:sysClr val="windowText" lastClr="000000"/>
              </a:solidFill>
            </a:rPr>
            <a:t>（年度）</a:t>
          </a:r>
          <a:endParaRPr kumimoji="1" lang="en-US" altLang="ja-JP" sz="1200" b="0">
            <a:solidFill>
              <a:sysClr val="windowText" lastClr="000000"/>
            </a:solidFill>
          </a:endParaRPr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 editAs="absolute">
    <xdr:from>
      <xdr:col>6</xdr:col>
      <xdr:colOff>200025</xdr:colOff>
      <xdr:row>1</xdr:row>
      <xdr:rowOff>123825</xdr:rowOff>
    </xdr:from>
    <xdr:to>
      <xdr:col>14</xdr:col>
      <xdr:colOff>342900</xdr:colOff>
      <xdr:row>28</xdr:row>
      <xdr:rowOff>171450</xdr:rowOff>
    </xdr:to>
    <xdr:graphicFrame macro="">
      <xdr:nvGraphicFramePr>
        <xdr:cNvPr id="2" name="Chart 1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0.75045</cdr:x>
      <cdr:y>0.12649</cdr:y>
    </cdr:from>
    <cdr:to>
      <cdr:x>0.97779</cdr:x>
      <cdr:y>0.2684</cdr:y>
    </cdr:to>
    <cdr:sp macro="" textlink="">
      <cdr:nvSpPr>
        <cdr:cNvPr id="3870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31413" y="646263"/>
          <a:ext cx="1274243" cy="7729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lnSpc>
              <a:spcPts val="1200"/>
            </a:lnSpc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エネルギー転換部門</a:t>
          </a:r>
        </a:p>
        <a:p xmlns:a="http://schemas.openxmlformats.org/drawingml/2006/main">
          <a:pPr algn="ctr" rtl="1">
            <a:lnSpc>
              <a:spcPts val="1200"/>
            </a:lnSpc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（発電所等）</a:t>
          </a:r>
        </a:p>
        <a:p xmlns:a="http://schemas.openxmlformats.org/drawingml/2006/main">
          <a:pPr algn="ctr" rtl="1">
            <a:lnSpc>
              <a:spcPts val="1200"/>
            </a:lnSpc>
            <a:defRPr sz="1000"/>
          </a:pPr>
          <a:r>
            <a:rPr lang="en-US" altLang="ja-JP" sz="1000" b="0" i="0" strike="noStrike">
              <a:solidFill>
                <a:sysClr val="windowText" lastClr="000000"/>
              </a:solidFill>
              <a:latin typeface="Arial"/>
              <a:ea typeface="+mn-ea"/>
              <a:cs typeface="Arial"/>
            </a:rPr>
            <a:t>8</a:t>
          </a:r>
          <a:r>
            <a:rPr lang="ja-JP" altLang="en-US" sz="1000" b="0" i="0" strike="noStrike">
              <a:solidFill>
                <a:sysClr val="windowText" lastClr="000000"/>
              </a:solidFill>
              <a:latin typeface="ＭＳ ゴシック"/>
              <a:ea typeface="ＭＳ ゴシック"/>
            </a:rPr>
            <a:t>％</a:t>
          </a:r>
        </a:p>
        <a:p xmlns:a="http://schemas.openxmlformats.org/drawingml/2006/main">
          <a:pPr algn="ctr" rtl="1">
            <a:lnSpc>
              <a:spcPts val="1100"/>
            </a:lnSpc>
            <a:defRPr sz="1000"/>
          </a:pPr>
          <a:r>
            <a:rPr lang="ja-JP" altLang="en-US" sz="1000" b="0" i="0" strike="noStrike">
              <a:solidFill>
                <a:sysClr val="windowText" lastClr="000000"/>
              </a:solidFill>
              <a:latin typeface="ＭＳ ゴシック"/>
              <a:ea typeface="ＭＳ ゴシック"/>
            </a:rPr>
            <a:t>（</a:t>
          </a:r>
          <a:r>
            <a:rPr lang="en-US" altLang="ja-JP" sz="1000" b="0" i="0" strike="noStrike">
              <a:solidFill>
                <a:sysClr val="windowText" lastClr="000000"/>
              </a:solidFill>
              <a:latin typeface="Arial"/>
              <a:ea typeface="+mn-ea"/>
              <a:cs typeface="Arial"/>
            </a:rPr>
            <a:t>29</a:t>
          </a:r>
          <a:r>
            <a:rPr lang="ja-JP" altLang="en-US" sz="1000" b="0" i="0" strike="noStrike">
              <a:solidFill>
                <a:sysClr val="windowText" lastClr="000000"/>
              </a:solidFill>
              <a:latin typeface="ＭＳ ゴシック"/>
              <a:ea typeface="ＭＳ ゴシック"/>
            </a:rPr>
            <a:t>％）</a:t>
          </a:r>
        </a:p>
      </cdr:txBody>
    </cdr:sp>
  </cdr:relSizeAnchor>
  <cdr:relSizeAnchor xmlns:cdr="http://schemas.openxmlformats.org/drawingml/2006/chartDrawing">
    <cdr:from>
      <cdr:x>0.05978</cdr:x>
      <cdr:y>0.27158</cdr:y>
    </cdr:from>
    <cdr:to>
      <cdr:x>0.16002</cdr:x>
      <cdr:y>0.36813</cdr:y>
    </cdr:to>
    <cdr:sp macro="" textlink="">
      <cdr:nvSpPr>
        <cdr:cNvPr id="38707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6528" y="1510691"/>
          <a:ext cx="564257" cy="53707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家庭部門</a:t>
          </a:r>
        </a:p>
        <a:p xmlns:a="http://schemas.openxmlformats.org/drawingml/2006/main">
          <a:pPr algn="ctr" rtl="1">
            <a:defRPr sz="1000"/>
          </a:pPr>
          <a:r>
            <a:rPr lang="en-US" altLang="ja-JP" sz="1000" b="0" i="0" strike="noStrike">
              <a:solidFill>
                <a:srgbClr val="000000"/>
              </a:solidFill>
              <a:latin typeface="Arial"/>
              <a:cs typeface="Arial"/>
            </a:rPr>
            <a:t>11</a:t>
          </a:r>
          <a:r>
            <a:rPr lang="ja-JP" altLang="en-US" sz="10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％</a:t>
          </a:r>
        </a:p>
        <a:p xmlns:a="http://schemas.openxmlformats.org/drawingml/2006/main">
          <a:pPr algn="ctr" rtl="1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（</a:t>
          </a:r>
          <a:r>
            <a:rPr lang="en-US" altLang="ja-JP" sz="1000" b="0" i="0" strike="noStrike">
              <a:solidFill>
                <a:srgbClr val="000000"/>
              </a:solidFill>
              <a:latin typeface="Arial"/>
              <a:cs typeface="Arial"/>
            </a:rPr>
            <a:t>5</a:t>
          </a:r>
          <a:r>
            <a:rPr lang="ja-JP" altLang="en-US" sz="10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％）</a:t>
          </a:r>
        </a:p>
      </cdr:txBody>
    </cdr:sp>
  </cdr:relSizeAnchor>
  <cdr:relSizeAnchor xmlns:cdr="http://schemas.openxmlformats.org/drawingml/2006/chartDrawing">
    <cdr:from>
      <cdr:x>0.81116</cdr:x>
      <cdr:y>0.48894</cdr:y>
    </cdr:from>
    <cdr:to>
      <cdr:x>0.99155</cdr:x>
      <cdr:y>0.63487</cdr:y>
    </cdr:to>
    <cdr:sp macro="" textlink="">
      <cdr:nvSpPr>
        <cdr:cNvPr id="38707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60366" y="2750268"/>
          <a:ext cx="1005786" cy="8692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lnSpc>
              <a:spcPts val="1200"/>
            </a:lnSpc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産業部門</a:t>
          </a:r>
        </a:p>
        <a:p xmlns:a="http://schemas.openxmlformats.org/drawingml/2006/main">
          <a:pPr algn="ctr" rtl="1">
            <a:lnSpc>
              <a:spcPts val="1000"/>
            </a:lnSpc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（工場等）</a:t>
          </a:r>
        </a:p>
        <a:p xmlns:a="http://schemas.openxmlformats.org/drawingml/2006/main">
          <a:pPr algn="ctr" rtl="1">
            <a:lnSpc>
              <a:spcPts val="1200"/>
            </a:lnSpc>
            <a:defRPr sz="1000"/>
          </a:pPr>
          <a:r>
            <a:rPr lang="en-US" altLang="ja-JP" sz="1000" b="0" i="0" strike="noStrike">
              <a:solidFill>
                <a:sysClr val="windowText" lastClr="000000"/>
              </a:solidFill>
              <a:latin typeface="Arial"/>
              <a:ea typeface="+mn-ea"/>
              <a:cs typeface="Arial"/>
            </a:rPr>
            <a:t>44</a:t>
          </a:r>
          <a:r>
            <a:rPr lang="ja-JP" altLang="en-US" sz="1000" b="0" i="0" strike="noStrike">
              <a:solidFill>
                <a:sysClr val="windowText" lastClr="000000"/>
              </a:solidFill>
              <a:latin typeface="ＭＳ ゴシック"/>
              <a:ea typeface="ＭＳ ゴシック"/>
            </a:rPr>
            <a:t>％</a:t>
          </a:r>
        </a:p>
        <a:p xmlns:a="http://schemas.openxmlformats.org/drawingml/2006/main">
          <a:pPr algn="ctr" rtl="1">
            <a:lnSpc>
              <a:spcPts val="1100"/>
            </a:lnSpc>
            <a:defRPr sz="1000"/>
          </a:pPr>
          <a:r>
            <a:rPr lang="ja-JP" altLang="en-US" sz="1000" b="0" i="0" strike="noStrike">
              <a:solidFill>
                <a:sysClr val="windowText" lastClr="000000"/>
              </a:solidFill>
              <a:latin typeface="ＭＳ ゴシック"/>
              <a:ea typeface="ＭＳ ゴシック"/>
            </a:rPr>
            <a:t>（</a:t>
          </a:r>
          <a:r>
            <a:rPr lang="en-US" altLang="ja-JP" sz="1000" b="0" i="0" strike="noStrike">
              <a:solidFill>
                <a:sysClr val="windowText" lastClr="000000"/>
              </a:solidFill>
              <a:latin typeface="Arial"/>
              <a:ea typeface="+mn-ea"/>
              <a:cs typeface="Arial"/>
            </a:rPr>
            <a:t>34</a:t>
          </a:r>
          <a:r>
            <a:rPr lang="ja-JP" altLang="en-US" sz="1000" b="0" i="0" strike="noStrike">
              <a:solidFill>
                <a:sysClr val="windowText" lastClr="000000"/>
              </a:solidFill>
              <a:latin typeface="ＭＳ ゴシック"/>
              <a:ea typeface="ＭＳ ゴシック"/>
            </a:rPr>
            <a:t>％）</a:t>
          </a:r>
        </a:p>
      </cdr:txBody>
    </cdr:sp>
  </cdr:relSizeAnchor>
  <cdr:relSizeAnchor xmlns:cdr="http://schemas.openxmlformats.org/drawingml/2006/chartDrawing">
    <cdr:from>
      <cdr:x>0</cdr:x>
      <cdr:y>0.5194</cdr:y>
    </cdr:from>
    <cdr:to>
      <cdr:x>0.23677</cdr:x>
      <cdr:y>0.69664</cdr:y>
    </cdr:to>
    <cdr:sp macro="" textlink="">
      <cdr:nvSpPr>
        <cdr:cNvPr id="38707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2889214"/>
          <a:ext cx="1332844" cy="98591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lnSpc>
              <a:spcPts val="1200"/>
            </a:lnSpc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業務その他部門</a:t>
          </a:r>
        </a:p>
        <a:p xmlns:a="http://schemas.openxmlformats.org/drawingml/2006/main">
          <a:pPr algn="ctr" rtl="1">
            <a:lnSpc>
              <a:spcPts val="1200"/>
            </a:lnSpc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（商業･ｻｰﾋﾞｽ･事業所等）</a:t>
          </a:r>
        </a:p>
        <a:p xmlns:a="http://schemas.openxmlformats.org/drawingml/2006/main">
          <a:pPr algn="ctr" rtl="1">
            <a:lnSpc>
              <a:spcPts val="1100"/>
            </a:lnSpc>
            <a:defRPr sz="1000"/>
          </a:pPr>
          <a:r>
            <a:rPr lang="en-US" altLang="ja-JP" sz="1000" b="0" i="0" strike="noStrike">
              <a:solidFill>
                <a:srgbClr val="000000"/>
              </a:solidFill>
              <a:latin typeface="Arial"/>
              <a:ea typeface="+mn-ea"/>
              <a:cs typeface="Arial"/>
            </a:rPr>
            <a:t>12</a:t>
          </a:r>
          <a:r>
            <a:rPr lang="ja-JP" altLang="en-US" sz="10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％</a:t>
          </a:r>
        </a:p>
        <a:p xmlns:a="http://schemas.openxmlformats.org/drawingml/2006/main">
          <a:pPr algn="ctr" rtl="1">
            <a:lnSpc>
              <a:spcPts val="1200"/>
            </a:lnSpc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（</a:t>
          </a:r>
          <a:r>
            <a:rPr lang="en-US" altLang="ja-JP" sz="1000" b="0" i="0" strike="noStrike">
              <a:solidFill>
                <a:srgbClr val="000000"/>
              </a:solidFill>
              <a:latin typeface="Arial"/>
              <a:ea typeface="+mn-ea"/>
              <a:cs typeface="Arial"/>
            </a:rPr>
            <a:t>7</a:t>
          </a:r>
          <a:r>
            <a:rPr lang="ja-JP" altLang="en-US" sz="10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％）</a:t>
          </a:r>
        </a:p>
      </cdr:txBody>
    </cdr:sp>
  </cdr:relSizeAnchor>
  <cdr:relSizeAnchor xmlns:cdr="http://schemas.openxmlformats.org/drawingml/2006/chartDrawing">
    <cdr:from>
      <cdr:x>0.04139</cdr:x>
      <cdr:y>0.7391</cdr:y>
    </cdr:from>
    <cdr:to>
      <cdr:x>0.27682</cdr:x>
      <cdr:y>0.90904</cdr:y>
    </cdr:to>
    <cdr:sp macro="" textlink="">
      <cdr:nvSpPr>
        <cdr:cNvPr id="387078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28136" y="4245412"/>
          <a:ext cx="1299658" cy="8868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lnSpc>
              <a:spcPts val="1200"/>
            </a:lnSpc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運輸部門</a:t>
          </a:r>
        </a:p>
        <a:p xmlns:a="http://schemas.openxmlformats.org/drawingml/2006/main">
          <a:pPr algn="ctr" rtl="1">
            <a:lnSpc>
              <a:spcPts val="1100"/>
            </a:lnSpc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（自動車・船舶等）</a:t>
          </a:r>
        </a:p>
        <a:p xmlns:a="http://schemas.openxmlformats.org/drawingml/2006/main">
          <a:pPr algn="ctr" rtl="1">
            <a:lnSpc>
              <a:spcPts val="1200"/>
            </a:lnSpc>
            <a:defRPr sz="1000"/>
          </a:pPr>
          <a:r>
            <a:rPr lang="en-US" altLang="ja-JP" sz="1000" b="0" i="0" strike="noStrike">
              <a:solidFill>
                <a:srgbClr val="000000"/>
              </a:solidFill>
              <a:latin typeface="Arial"/>
              <a:ea typeface="+mn-ea"/>
              <a:cs typeface="Arial"/>
            </a:rPr>
            <a:t>18</a:t>
          </a:r>
          <a:r>
            <a:rPr lang="ja-JP" altLang="en-US" sz="10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％</a:t>
          </a:r>
        </a:p>
        <a:p xmlns:a="http://schemas.openxmlformats.org/drawingml/2006/main">
          <a:pPr algn="ctr" rtl="1">
            <a:lnSpc>
              <a:spcPts val="1200"/>
            </a:lnSpc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（</a:t>
          </a:r>
          <a:r>
            <a:rPr lang="en-US" altLang="ja-JP" sz="1000" b="0" i="0" strike="noStrike">
              <a:solidFill>
                <a:srgbClr val="000000"/>
              </a:solidFill>
              <a:latin typeface="Arial"/>
              <a:ea typeface="+mn-ea"/>
              <a:cs typeface="Arial"/>
            </a:rPr>
            <a:t>17</a:t>
          </a:r>
          <a:r>
            <a:rPr lang="ja-JP" altLang="en-US" sz="10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％）</a:t>
          </a:r>
        </a:p>
      </cdr:txBody>
    </cdr:sp>
  </cdr:relSizeAnchor>
  <cdr:relSizeAnchor xmlns:cdr="http://schemas.openxmlformats.org/drawingml/2006/chartDrawing">
    <cdr:from>
      <cdr:x>0.18346</cdr:x>
      <cdr:y>0.02873</cdr:y>
    </cdr:from>
    <cdr:to>
      <cdr:x>0.52104</cdr:x>
      <cdr:y>0.12817</cdr:y>
    </cdr:to>
    <cdr:sp macro="" textlink="">
      <cdr:nvSpPr>
        <cdr:cNvPr id="387079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21577" y="156936"/>
          <a:ext cx="1896417" cy="53707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廃棄物（ﾌﾟﾗｽﾁｯｸ、廃油の焼却）</a:t>
          </a:r>
        </a:p>
        <a:p xmlns:a="http://schemas.openxmlformats.org/drawingml/2006/main">
          <a:pPr algn="ctr" rtl="1">
            <a:defRPr sz="1000"/>
          </a:pPr>
          <a:r>
            <a:rPr lang="en-US" altLang="ja-JP" sz="1000" b="0" i="0" strike="noStrike">
              <a:solidFill>
                <a:srgbClr val="000000"/>
              </a:solidFill>
              <a:latin typeface="Arial"/>
              <a:ea typeface="+mn-ea"/>
              <a:cs typeface="Arial"/>
            </a:rPr>
            <a:t>2</a:t>
          </a:r>
          <a:r>
            <a:rPr lang="ja-JP" altLang="en-US" sz="10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％</a:t>
          </a:r>
        </a:p>
        <a:p xmlns:a="http://schemas.openxmlformats.org/drawingml/2006/main">
          <a:pPr algn="ctr" rtl="1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（</a:t>
          </a:r>
          <a:r>
            <a:rPr lang="en-US" altLang="ja-JP" sz="1000" b="0" i="0" strike="noStrike">
              <a:solidFill>
                <a:srgbClr val="000000"/>
              </a:solidFill>
              <a:latin typeface="Arial"/>
              <a:ea typeface="+mn-ea"/>
              <a:cs typeface="Arial"/>
            </a:rPr>
            <a:t>2</a:t>
          </a:r>
          <a:r>
            <a:rPr lang="ja-JP" altLang="en-US" sz="10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％）</a:t>
          </a:r>
        </a:p>
      </cdr:txBody>
    </cdr:sp>
  </cdr:relSizeAnchor>
  <cdr:relSizeAnchor xmlns:cdr="http://schemas.openxmlformats.org/drawingml/2006/chartDrawing">
    <cdr:from>
      <cdr:x>0.52842</cdr:x>
      <cdr:y>0.04006</cdr:y>
    </cdr:from>
    <cdr:to>
      <cdr:x>0.85391</cdr:x>
      <cdr:y>0.13661</cdr:y>
    </cdr:to>
    <cdr:sp macro="" textlink="">
      <cdr:nvSpPr>
        <cdr:cNvPr id="387080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974598" y="222859"/>
          <a:ext cx="1832296" cy="53707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農業・その他（燃料の漏出等）</a:t>
          </a:r>
        </a:p>
        <a:p xmlns:a="http://schemas.openxmlformats.org/drawingml/2006/main">
          <a:pPr algn="ctr" rtl="0">
            <a:defRPr sz="1000"/>
          </a:pPr>
          <a:r>
            <a:rPr lang="en-US" altLang="ja-JP" sz="1000" b="0" i="0" strike="noStrike">
              <a:solidFill>
                <a:srgbClr val="000000"/>
              </a:solidFill>
              <a:latin typeface="Arial"/>
              <a:cs typeface="Arial"/>
            </a:rPr>
            <a:t>0.1</a:t>
          </a:r>
          <a:r>
            <a:rPr lang="ja-JP" altLang="en-US" sz="10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％</a:t>
          </a:r>
        </a:p>
        <a:p xmlns:a="http://schemas.openxmlformats.org/drawingml/2006/main">
          <a:pPr algn="ctr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（</a:t>
          </a:r>
          <a:r>
            <a:rPr lang="en-US" altLang="ja-JP" sz="1000" b="0" i="0" strike="noStrike">
              <a:solidFill>
                <a:srgbClr val="000000"/>
              </a:solidFill>
              <a:latin typeface="Arial"/>
              <a:cs typeface="Arial"/>
            </a:rPr>
            <a:t>0.1</a:t>
          </a:r>
          <a:r>
            <a:rPr lang="ja-JP" altLang="en-US" sz="10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％）</a:t>
          </a:r>
        </a:p>
      </cdr:txBody>
    </cdr:sp>
  </cdr:relSizeAnchor>
  <cdr:relSizeAnchor xmlns:cdr="http://schemas.openxmlformats.org/drawingml/2006/chartDrawing">
    <cdr:from>
      <cdr:x>0.02293</cdr:x>
      <cdr:y>0.10084</cdr:y>
    </cdr:from>
    <cdr:to>
      <cdr:x>0.21398</cdr:x>
      <cdr:y>0.22927</cdr:y>
    </cdr:to>
    <cdr:sp macro="" textlink="">
      <cdr:nvSpPr>
        <cdr:cNvPr id="387081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7291" y="546195"/>
          <a:ext cx="1062855" cy="7037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工業プロセス</a:t>
          </a:r>
        </a:p>
        <a:p xmlns:a="http://schemas.openxmlformats.org/drawingml/2006/main">
          <a:pPr algn="ctr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（石灰石消費等）</a:t>
          </a:r>
        </a:p>
        <a:p xmlns:a="http://schemas.openxmlformats.org/drawingml/2006/main">
          <a:pPr algn="ctr" rtl="0">
            <a:defRPr sz="1000"/>
          </a:pPr>
          <a:r>
            <a:rPr lang="en-US" altLang="ja-JP" sz="1000" b="0" i="0" strike="noStrike">
              <a:solidFill>
                <a:srgbClr val="000000"/>
              </a:solidFill>
              <a:latin typeface="Arial"/>
              <a:ea typeface="+mn-ea"/>
              <a:cs typeface="Arial"/>
            </a:rPr>
            <a:t>6</a:t>
          </a:r>
          <a:r>
            <a:rPr lang="ja-JP" altLang="en-US" sz="10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％</a:t>
          </a:r>
        </a:p>
        <a:p xmlns:a="http://schemas.openxmlformats.org/drawingml/2006/main">
          <a:pPr algn="ctr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（</a:t>
          </a:r>
          <a:r>
            <a:rPr lang="en-US" altLang="ja-JP" sz="1000" b="0" i="0" strike="noStrike">
              <a:solidFill>
                <a:srgbClr val="000000"/>
              </a:solidFill>
              <a:latin typeface="Arial"/>
              <a:ea typeface="+mn-ea"/>
              <a:cs typeface="Arial"/>
            </a:rPr>
            <a:t>6</a:t>
          </a:r>
          <a:r>
            <a:rPr lang="ja-JP" altLang="en-US" sz="10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％）</a:t>
          </a:r>
        </a:p>
      </cdr:txBody>
    </cdr:sp>
  </cdr:relSizeAnchor>
  <cdr:relSizeAnchor xmlns:cdr="http://schemas.openxmlformats.org/drawingml/2006/chartDrawing">
    <cdr:from>
      <cdr:x>0.57227</cdr:x>
      <cdr:y>0.18126</cdr:y>
    </cdr:from>
    <cdr:to>
      <cdr:x>0.76716</cdr:x>
      <cdr:y>0.20854</cdr:y>
    </cdr:to>
    <cdr:sp macro="" textlink="">
      <cdr:nvSpPr>
        <cdr:cNvPr id="387082" name="Line 10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3223096" y="927100"/>
          <a:ext cx="1114254" cy="143768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0.50983</cdr:x>
      <cdr:y>0.12649</cdr:y>
    </cdr:from>
    <cdr:to>
      <cdr:x>0.59439</cdr:x>
      <cdr:y>0.20191</cdr:y>
    </cdr:to>
    <cdr:sp macro="" textlink="">
      <cdr:nvSpPr>
        <cdr:cNvPr id="387083" name="Line 1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2868309" y="650518"/>
          <a:ext cx="479517" cy="382012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0.40832</cdr:x>
      <cdr:y>0.07685</cdr:y>
    </cdr:from>
    <cdr:to>
      <cdr:x>0.48206</cdr:x>
      <cdr:y>0.20854</cdr:y>
    </cdr:to>
    <cdr:sp macro="" textlink="">
      <cdr:nvSpPr>
        <cdr:cNvPr id="387084" name="Line 1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2290394" y="397212"/>
          <a:ext cx="419924" cy="67365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0.19768</cdr:x>
      <cdr:y>0.16874</cdr:y>
    </cdr:from>
    <cdr:to>
      <cdr:x>0.44162</cdr:x>
      <cdr:y>0.21233</cdr:y>
    </cdr:to>
    <cdr:sp macro="" textlink="">
      <cdr:nvSpPr>
        <cdr:cNvPr id="387085" name="Line 1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112795" y="938632"/>
          <a:ext cx="1373230" cy="242467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0.19719</cdr:x>
      <cdr:y>0.30137</cdr:y>
    </cdr:from>
    <cdr:to>
      <cdr:x>0.30118</cdr:x>
      <cdr:y>0.32256</cdr:y>
    </cdr:to>
    <cdr:sp macro="" textlink="">
      <cdr:nvSpPr>
        <cdr:cNvPr id="387086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110036" y="1676400"/>
          <a:ext cx="585413" cy="117872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0.17597</cdr:x>
      <cdr:y>0.50514</cdr:y>
    </cdr:from>
    <cdr:to>
      <cdr:x>0.2335</cdr:x>
      <cdr:y>0.52911</cdr:y>
    </cdr:to>
    <cdr:sp macro="" textlink="">
      <cdr:nvSpPr>
        <cdr:cNvPr id="387087" name="Line 1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990599" y="2809875"/>
          <a:ext cx="323849" cy="13335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0.25212</cdr:x>
      <cdr:y>0.75171</cdr:y>
    </cdr:from>
    <cdr:to>
      <cdr:x>0.4467</cdr:x>
      <cdr:y>0.78596</cdr:y>
    </cdr:to>
    <cdr:sp macro="" textlink="">
      <cdr:nvSpPr>
        <cdr:cNvPr id="387088" name="Line 1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19225" y="4181475"/>
          <a:ext cx="1095375" cy="1905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0.78511</cdr:x>
      <cdr:y>0.46918</cdr:y>
    </cdr:from>
    <cdr:to>
      <cdr:x>0.83966</cdr:x>
      <cdr:y>0.49017</cdr:y>
    </cdr:to>
    <cdr:sp macro="" textlink="">
      <cdr:nvSpPr>
        <cdr:cNvPr id="387089" name="Line 1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4419600" y="2609850"/>
          <a:ext cx="307077" cy="11677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0.71863</cdr:x>
      <cdr:y>0.82848</cdr:y>
    </cdr:from>
    <cdr:to>
      <cdr:x>0.94028</cdr:x>
      <cdr:y>0.88916</cdr:y>
    </cdr:to>
    <cdr:sp macro="" textlink="">
      <cdr:nvSpPr>
        <cdr:cNvPr id="19" name="テキスト ボックス 1"/>
        <cdr:cNvSpPr txBox="1"/>
      </cdr:nvSpPr>
      <cdr:spPr>
        <a:xfrm xmlns:a="http://schemas.openxmlformats.org/drawingml/2006/main">
          <a:off x="4048125" y="4676775"/>
          <a:ext cx="1247775" cy="314325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ysClr val="windowText" lastClr="000000"/>
          </a:solidFill>
        </a:ln>
      </cdr:spPr>
      <cdr:txBody>
        <a:bodyPr xmlns:a="http://schemas.openxmlformats.org/drawingml/2006/main" wrap="none" rtlCol="0" anchor="ctr" anchorCtr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ja-JP" altLang="en-US" sz="1100"/>
            <a:t>（　）：直接排出</a:t>
          </a:r>
        </a:p>
      </cdr:txBody>
    </cdr:sp>
  </cdr:relSizeAnchor>
  <cdr:relSizeAnchor xmlns:cdr="http://schemas.openxmlformats.org/drawingml/2006/chartDrawing">
    <cdr:from>
      <cdr:x>0.39089</cdr:x>
      <cdr:y>0.29034</cdr:y>
    </cdr:from>
    <cdr:to>
      <cdr:x>0.63238</cdr:x>
      <cdr:y>0.33312</cdr:y>
    </cdr:to>
    <cdr:sp macro="" textlink="">
      <cdr:nvSpPr>
        <cdr:cNvPr id="20" name="テキスト ボックス 1"/>
        <cdr:cNvSpPr txBox="1"/>
      </cdr:nvSpPr>
      <cdr:spPr>
        <a:xfrm xmlns:a="http://schemas.openxmlformats.org/drawingml/2006/main">
          <a:off x="2200439" y="1615058"/>
          <a:ext cx="1359413" cy="23796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ja-JP" altLang="en-US" sz="1400">
              <a:latin typeface="HGP創英角ｺﾞｼｯｸUB" pitchFamily="50" charset="-128"/>
              <a:ea typeface="HGP創英角ｺﾞｼｯｸUB" pitchFamily="50" charset="-128"/>
            </a:rPr>
            <a:t>電気熱配分前</a:t>
          </a:r>
        </a:p>
      </cdr:txBody>
    </cdr:sp>
  </cdr:relSizeAnchor>
  <cdr:relSizeAnchor xmlns:cdr="http://schemas.openxmlformats.org/drawingml/2006/chartDrawing">
    <cdr:from>
      <cdr:x>0.38725</cdr:x>
      <cdr:y>0.22004</cdr:y>
    </cdr:from>
    <cdr:to>
      <cdr:x>0.62899</cdr:x>
      <cdr:y>0.26357</cdr:y>
    </cdr:to>
    <cdr:sp macro="" textlink="">
      <cdr:nvSpPr>
        <cdr:cNvPr id="21" name="テキスト ボックス 1"/>
        <cdr:cNvSpPr txBox="1"/>
      </cdr:nvSpPr>
      <cdr:spPr>
        <a:xfrm xmlns:a="http://schemas.openxmlformats.org/drawingml/2006/main">
          <a:off x="2179915" y="1223982"/>
          <a:ext cx="1360821" cy="2421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ja-JP" altLang="en-US" sz="1400">
              <a:latin typeface="HGP創英角ｺﾞｼｯｸUB" pitchFamily="50" charset="-128"/>
              <a:ea typeface="HGP創英角ｺﾞｼｯｸUB" pitchFamily="50" charset="-128"/>
            </a:rPr>
            <a:t>電気熱配分後</a:t>
          </a:r>
        </a:p>
      </cdr:txBody>
    </cdr:sp>
  </cdr:relSizeAnchor>
  <cdr:relSizeAnchor xmlns:cdr="http://schemas.openxmlformats.org/drawingml/2006/chartDrawing">
    <cdr:from>
      <cdr:x>0.37789</cdr:x>
      <cdr:y>0.41495</cdr:y>
    </cdr:from>
    <cdr:to>
      <cdr:x>0.63623</cdr:x>
      <cdr:y>0.59438</cdr:y>
    </cdr:to>
    <cdr:sp macro="" textlink="">
      <cdr:nvSpPr>
        <cdr:cNvPr id="22" name="テキスト ボックス 2"/>
        <cdr:cNvSpPr txBox="1"/>
      </cdr:nvSpPr>
      <cdr:spPr>
        <a:xfrm xmlns:a="http://schemas.openxmlformats.org/drawingml/2006/main">
          <a:off x="2127250" y="2308225"/>
          <a:ext cx="1454244" cy="998094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kumimoji="1" lang="ja-JP" altLang="en-US" sz="1100"/>
            <a:t>二酸化炭素総排出量</a:t>
          </a:r>
        </a:p>
        <a:p xmlns:a="http://schemas.openxmlformats.org/drawingml/2006/main">
          <a:pPr algn="ctr"/>
          <a:r>
            <a:rPr kumimoji="1" lang="en-US" altLang="ja-JP" sz="1100"/>
            <a:t>1990</a:t>
          </a:r>
          <a:r>
            <a:rPr kumimoji="1" lang="ja-JP" altLang="en-US" sz="1100"/>
            <a:t>年度</a:t>
          </a:r>
        </a:p>
        <a:p xmlns:a="http://schemas.openxmlformats.org/drawingml/2006/main">
          <a:pPr algn="ctr"/>
          <a:r>
            <a:rPr kumimoji="1" lang="ja-JP" altLang="en-US" sz="1100"/>
            <a:t>（平成</a:t>
          </a:r>
          <a:r>
            <a:rPr kumimoji="1" lang="en-US" altLang="ja-JP" sz="1100"/>
            <a:t>2</a:t>
          </a:r>
          <a:r>
            <a:rPr kumimoji="1" lang="ja-JP" altLang="en-US" sz="1100"/>
            <a:t>年度）</a:t>
          </a:r>
        </a:p>
        <a:p xmlns:a="http://schemas.openxmlformats.org/drawingml/2006/main">
          <a:pPr algn="ctr"/>
          <a:r>
            <a:rPr kumimoji="1" lang="en-US" altLang="ja-JP" sz="1100"/>
            <a:t>11</a:t>
          </a:r>
          <a:r>
            <a:rPr kumimoji="1" lang="ja-JP" altLang="en-US" sz="1100"/>
            <a:t>億</a:t>
          </a:r>
          <a:r>
            <a:rPr kumimoji="1" lang="en-US" altLang="ja-JP" sz="1100"/>
            <a:t>5,400</a:t>
          </a:r>
          <a:r>
            <a:rPr kumimoji="1" lang="ja-JP" altLang="en-US" sz="1100"/>
            <a:t>万トン</a:t>
          </a:r>
        </a:p>
        <a:p xmlns:a="http://schemas.openxmlformats.org/drawingml/2006/main">
          <a:pPr algn="ctr"/>
          <a:endParaRPr kumimoji="1" lang="ja-JP" altLang="en-US" sz="1100"/>
        </a:p>
      </cdr:txBody>
    </cdr:sp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twoCellAnchor editAs="absolute">
    <xdr:from>
      <xdr:col>6</xdr:col>
      <xdr:colOff>295275</xdr:colOff>
      <xdr:row>1</xdr:row>
      <xdr:rowOff>114300</xdr:rowOff>
    </xdr:from>
    <xdr:to>
      <xdr:col>14</xdr:col>
      <xdr:colOff>438150</xdr:colOff>
      <xdr:row>28</xdr:row>
      <xdr:rowOff>161925</xdr:rowOff>
    </xdr:to>
    <xdr:graphicFrame macro="">
      <xdr:nvGraphicFramePr>
        <xdr:cNvPr id="2" name="Chart 1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0.75045</cdr:x>
      <cdr:y>0.12649</cdr:y>
    </cdr:from>
    <cdr:to>
      <cdr:x>0.97779</cdr:x>
      <cdr:y>0.2684</cdr:y>
    </cdr:to>
    <cdr:sp macro="" textlink="">
      <cdr:nvSpPr>
        <cdr:cNvPr id="3870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31413" y="646263"/>
          <a:ext cx="1274243" cy="7729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lnSpc>
              <a:spcPts val="1200"/>
            </a:lnSpc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エネルギー転換部門</a:t>
          </a:r>
        </a:p>
        <a:p xmlns:a="http://schemas.openxmlformats.org/drawingml/2006/main">
          <a:pPr algn="ctr" rtl="1">
            <a:lnSpc>
              <a:spcPts val="1200"/>
            </a:lnSpc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（発電所等）</a:t>
          </a:r>
        </a:p>
        <a:p xmlns:a="http://schemas.openxmlformats.org/drawingml/2006/main">
          <a:pPr algn="ctr" rtl="1">
            <a:lnSpc>
              <a:spcPts val="1200"/>
            </a:lnSpc>
            <a:defRPr sz="1000"/>
          </a:pPr>
          <a:r>
            <a:rPr lang="en-US" altLang="ja-JP" sz="1000" b="0" i="0" strike="noStrike">
              <a:solidFill>
                <a:sysClr val="windowText" lastClr="000000"/>
              </a:solidFill>
              <a:latin typeface="Arial"/>
              <a:ea typeface="+mn-ea"/>
              <a:cs typeface="Arial"/>
            </a:rPr>
            <a:t>8</a:t>
          </a:r>
          <a:r>
            <a:rPr lang="ja-JP" altLang="en-US" sz="1000" b="0" i="0" strike="noStrike">
              <a:solidFill>
                <a:sysClr val="windowText" lastClr="000000"/>
              </a:solidFill>
              <a:latin typeface="ＭＳ ゴシック"/>
              <a:ea typeface="ＭＳ ゴシック"/>
            </a:rPr>
            <a:t>％</a:t>
          </a:r>
        </a:p>
        <a:p xmlns:a="http://schemas.openxmlformats.org/drawingml/2006/main">
          <a:pPr algn="ctr" rtl="1">
            <a:lnSpc>
              <a:spcPts val="1100"/>
            </a:lnSpc>
            <a:defRPr sz="1000"/>
          </a:pPr>
          <a:r>
            <a:rPr lang="ja-JP" altLang="en-US" sz="1000" b="0" i="0" strike="noStrike">
              <a:solidFill>
                <a:sysClr val="windowText" lastClr="000000"/>
              </a:solidFill>
              <a:latin typeface="ＭＳ ゴシック"/>
              <a:ea typeface="ＭＳ ゴシック"/>
            </a:rPr>
            <a:t>（</a:t>
          </a:r>
          <a:r>
            <a:rPr lang="en-US" altLang="ja-JP" sz="1000" b="0" i="0" strike="noStrike">
              <a:solidFill>
                <a:sysClr val="windowText" lastClr="000000"/>
              </a:solidFill>
              <a:latin typeface="Arial"/>
              <a:ea typeface="+mn-ea"/>
              <a:cs typeface="Arial"/>
            </a:rPr>
            <a:t>32</a:t>
          </a:r>
          <a:r>
            <a:rPr lang="ja-JP" altLang="en-US" sz="1000" b="0" i="0" strike="noStrike">
              <a:solidFill>
                <a:sysClr val="windowText" lastClr="000000"/>
              </a:solidFill>
              <a:latin typeface="ＭＳ ゴシック"/>
              <a:ea typeface="ＭＳ ゴシック"/>
            </a:rPr>
            <a:t>％）</a:t>
          </a:r>
        </a:p>
      </cdr:txBody>
    </cdr:sp>
  </cdr:relSizeAnchor>
  <cdr:relSizeAnchor xmlns:cdr="http://schemas.openxmlformats.org/drawingml/2006/chartDrawing">
    <cdr:from>
      <cdr:x>0.05978</cdr:x>
      <cdr:y>0.27158</cdr:y>
    </cdr:from>
    <cdr:to>
      <cdr:x>0.16002</cdr:x>
      <cdr:y>0.36813</cdr:y>
    </cdr:to>
    <cdr:sp macro="" textlink="">
      <cdr:nvSpPr>
        <cdr:cNvPr id="38707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6528" y="1510691"/>
          <a:ext cx="564257" cy="53707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家庭部門</a:t>
          </a:r>
        </a:p>
        <a:p xmlns:a="http://schemas.openxmlformats.org/drawingml/2006/main">
          <a:pPr algn="ctr" rtl="1">
            <a:defRPr sz="1000"/>
          </a:pPr>
          <a:r>
            <a:rPr lang="en-US" altLang="ja-JP" sz="1000" b="0" i="0" strike="noStrike">
              <a:solidFill>
                <a:srgbClr val="000000"/>
              </a:solidFill>
              <a:latin typeface="Arial"/>
              <a:cs typeface="Arial"/>
            </a:rPr>
            <a:t>14</a:t>
          </a:r>
          <a:r>
            <a:rPr lang="ja-JP" altLang="en-US" sz="10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％</a:t>
          </a:r>
        </a:p>
        <a:p xmlns:a="http://schemas.openxmlformats.org/drawingml/2006/main">
          <a:pPr algn="ctr" rtl="1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（</a:t>
          </a:r>
          <a:r>
            <a:rPr lang="en-US" altLang="ja-JP" sz="1000" b="0" i="0" strike="noStrike">
              <a:solidFill>
                <a:srgbClr val="000000"/>
              </a:solidFill>
              <a:latin typeface="Arial"/>
              <a:cs typeface="Arial"/>
            </a:rPr>
            <a:t>5</a:t>
          </a:r>
          <a:r>
            <a:rPr lang="ja-JP" altLang="en-US" sz="10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％）</a:t>
          </a:r>
        </a:p>
      </cdr:txBody>
    </cdr:sp>
  </cdr:relSizeAnchor>
  <cdr:relSizeAnchor xmlns:cdr="http://schemas.openxmlformats.org/drawingml/2006/chartDrawing">
    <cdr:from>
      <cdr:x>0.81116</cdr:x>
      <cdr:y>0.48894</cdr:y>
    </cdr:from>
    <cdr:to>
      <cdr:x>0.99155</cdr:x>
      <cdr:y>0.63487</cdr:y>
    </cdr:to>
    <cdr:sp macro="" textlink="">
      <cdr:nvSpPr>
        <cdr:cNvPr id="38707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60366" y="2750268"/>
          <a:ext cx="1005786" cy="8692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lnSpc>
              <a:spcPts val="1200"/>
            </a:lnSpc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産業部門</a:t>
          </a:r>
        </a:p>
        <a:p xmlns:a="http://schemas.openxmlformats.org/drawingml/2006/main">
          <a:pPr algn="ctr" rtl="1">
            <a:lnSpc>
              <a:spcPts val="1000"/>
            </a:lnSpc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（工場等）</a:t>
          </a:r>
        </a:p>
        <a:p xmlns:a="http://schemas.openxmlformats.org/drawingml/2006/main">
          <a:pPr algn="ctr" rtl="1">
            <a:lnSpc>
              <a:spcPts val="1200"/>
            </a:lnSpc>
            <a:defRPr sz="1000"/>
          </a:pPr>
          <a:r>
            <a:rPr lang="en-US" altLang="ja-JP" sz="1000" b="0" i="0" strike="noStrike">
              <a:solidFill>
                <a:sysClr val="windowText" lastClr="000000"/>
              </a:solidFill>
              <a:latin typeface="Arial"/>
              <a:cs typeface="Arial"/>
            </a:rPr>
            <a:t>35</a:t>
          </a:r>
          <a:r>
            <a:rPr lang="ja-JP" altLang="en-US" sz="1000" b="0" i="0" strike="noStrike">
              <a:solidFill>
                <a:sysClr val="windowText" lastClr="000000"/>
              </a:solidFill>
              <a:latin typeface="ＭＳ ゴシック"/>
              <a:ea typeface="ＭＳ ゴシック"/>
            </a:rPr>
            <a:t>％</a:t>
          </a:r>
        </a:p>
        <a:p xmlns:a="http://schemas.openxmlformats.org/drawingml/2006/main">
          <a:pPr algn="ctr" rtl="1">
            <a:lnSpc>
              <a:spcPts val="1100"/>
            </a:lnSpc>
            <a:defRPr sz="1000"/>
          </a:pPr>
          <a:r>
            <a:rPr lang="ja-JP" altLang="en-US" sz="1000" b="0" i="0" strike="noStrike">
              <a:solidFill>
                <a:sysClr val="windowText" lastClr="000000"/>
              </a:solidFill>
              <a:latin typeface="ＭＳ ゴシック"/>
              <a:ea typeface="ＭＳ ゴシック"/>
            </a:rPr>
            <a:t>（</a:t>
          </a:r>
          <a:r>
            <a:rPr lang="en-US" altLang="ja-JP" sz="1000" b="0" i="0" strike="noStrike">
              <a:solidFill>
                <a:sysClr val="windowText" lastClr="000000"/>
              </a:solidFill>
              <a:latin typeface="Arial"/>
              <a:ea typeface="+mn-ea"/>
              <a:cs typeface="Arial"/>
            </a:rPr>
            <a:t>30</a:t>
          </a:r>
          <a:r>
            <a:rPr lang="ja-JP" altLang="en-US" sz="1000" b="0" i="0" strike="noStrike">
              <a:solidFill>
                <a:sysClr val="windowText" lastClr="000000"/>
              </a:solidFill>
              <a:latin typeface="ＭＳ ゴシック"/>
              <a:ea typeface="ＭＳ ゴシック"/>
            </a:rPr>
            <a:t>％）</a:t>
          </a:r>
        </a:p>
      </cdr:txBody>
    </cdr:sp>
  </cdr:relSizeAnchor>
  <cdr:relSizeAnchor xmlns:cdr="http://schemas.openxmlformats.org/drawingml/2006/chartDrawing">
    <cdr:from>
      <cdr:x>0</cdr:x>
      <cdr:y>0.5194</cdr:y>
    </cdr:from>
    <cdr:to>
      <cdr:x>0.23677</cdr:x>
      <cdr:y>0.69664</cdr:y>
    </cdr:to>
    <cdr:sp macro="" textlink="">
      <cdr:nvSpPr>
        <cdr:cNvPr id="38707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2889214"/>
          <a:ext cx="1332844" cy="98591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lnSpc>
              <a:spcPts val="1200"/>
            </a:lnSpc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業務その他部門</a:t>
          </a:r>
        </a:p>
        <a:p xmlns:a="http://schemas.openxmlformats.org/drawingml/2006/main">
          <a:pPr algn="ctr" rtl="1">
            <a:lnSpc>
              <a:spcPts val="1200"/>
            </a:lnSpc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（商業･ｻｰﾋﾞｽ･事業所等）</a:t>
          </a:r>
        </a:p>
        <a:p xmlns:a="http://schemas.openxmlformats.org/drawingml/2006/main">
          <a:pPr algn="ctr" rtl="1">
            <a:lnSpc>
              <a:spcPts val="1100"/>
            </a:lnSpc>
            <a:defRPr sz="1000"/>
          </a:pPr>
          <a:r>
            <a:rPr lang="en-US" altLang="ja-JP" sz="1000" b="0" i="0" strike="noStrike">
              <a:solidFill>
                <a:srgbClr val="000000"/>
              </a:solidFill>
              <a:latin typeface="Arial"/>
              <a:ea typeface="+mn-ea"/>
              <a:cs typeface="Arial"/>
            </a:rPr>
            <a:t>18</a:t>
          </a:r>
          <a:r>
            <a:rPr lang="ja-JP" altLang="en-US" sz="10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％</a:t>
          </a:r>
        </a:p>
        <a:p xmlns:a="http://schemas.openxmlformats.org/drawingml/2006/main">
          <a:pPr algn="ctr" rtl="1">
            <a:lnSpc>
              <a:spcPts val="1200"/>
            </a:lnSpc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（</a:t>
          </a:r>
          <a:r>
            <a:rPr lang="en-US" altLang="ja-JP" sz="1000" b="0" i="0" strike="noStrike">
              <a:solidFill>
                <a:srgbClr val="000000"/>
              </a:solidFill>
              <a:latin typeface="Arial"/>
              <a:ea typeface="+mn-ea"/>
              <a:cs typeface="Arial"/>
            </a:rPr>
            <a:t>8</a:t>
          </a:r>
          <a:r>
            <a:rPr lang="ja-JP" altLang="en-US" sz="10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％）</a:t>
          </a:r>
        </a:p>
      </cdr:txBody>
    </cdr:sp>
  </cdr:relSizeAnchor>
  <cdr:relSizeAnchor xmlns:cdr="http://schemas.openxmlformats.org/drawingml/2006/chartDrawing">
    <cdr:from>
      <cdr:x>0.04139</cdr:x>
      <cdr:y>0.7391</cdr:y>
    </cdr:from>
    <cdr:to>
      <cdr:x>0.27682</cdr:x>
      <cdr:y>0.90904</cdr:y>
    </cdr:to>
    <cdr:sp macro="" textlink="">
      <cdr:nvSpPr>
        <cdr:cNvPr id="387078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28136" y="4245412"/>
          <a:ext cx="1299658" cy="8868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lnSpc>
              <a:spcPts val="1200"/>
            </a:lnSpc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運輸部門</a:t>
          </a:r>
        </a:p>
        <a:p xmlns:a="http://schemas.openxmlformats.org/drawingml/2006/main">
          <a:pPr algn="ctr" rtl="1">
            <a:lnSpc>
              <a:spcPts val="1100"/>
            </a:lnSpc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（自動車・船舶等）</a:t>
          </a:r>
        </a:p>
        <a:p xmlns:a="http://schemas.openxmlformats.org/drawingml/2006/main">
          <a:pPr algn="ctr" rtl="1">
            <a:lnSpc>
              <a:spcPts val="1200"/>
            </a:lnSpc>
            <a:defRPr sz="1000"/>
          </a:pPr>
          <a:r>
            <a:rPr lang="en-US" altLang="ja-JP" sz="1000" b="0" i="0" strike="noStrike">
              <a:solidFill>
                <a:srgbClr val="000000"/>
              </a:solidFill>
              <a:latin typeface="Arial"/>
              <a:ea typeface="+mn-ea"/>
              <a:cs typeface="Arial"/>
            </a:rPr>
            <a:t>18</a:t>
          </a:r>
          <a:r>
            <a:rPr lang="ja-JP" altLang="en-US" sz="10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％</a:t>
          </a:r>
        </a:p>
        <a:p xmlns:a="http://schemas.openxmlformats.org/drawingml/2006/main">
          <a:pPr algn="ctr" rtl="1">
            <a:lnSpc>
              <a:spcPts val="1200"/>
            </a:lnSpc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（</a:t>
          </a:r>
          <a:r>
            <a:rPr lang="en-US" altLang="ja-JP" sz="1000" b="0" i="0" strike="noStrike">
              <a:solidFill>
                <a:srgbClr val="000000"/>
              </a:solidFill>
              <a:latin typeface="Arial"/>
              <a:ea typeface="+mn-ea"/>
              <a:cs typeface="Arial"/>
            </a:rPr>
            <a:t>18</a:t>
          </a:r>
          <a:r>
            <a:rPr lang="ja-JP" altLang="en-US" sz="10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％）</a:t>
          </a:r>
        </a:p>
      </cdr:txBody>
    </cdr:sp>
  </cdr:relSizeAnchor>
  <cdr:relSizeAnchor xmlns:cdr="http://schemas.openxmlformats.org/drawingml/2006/chartDrawing">
    <cdr:from>
      <cdr:x>0.18346</cdr:x>
      <cdr:y>0.02873</cdr:y>
    </cdr:from>
    <cdr:to>
      <cdr:x>0.52104</cdr:x>
      <cdr:y>0.12817</cdr:y>
    </cdr:to>
    <cdr:sp macro="" textlink="">
      <cdr:nvSpPr>
        <cdr:cNvPr id="387079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21577" y="156936"/>
          <a:ext cx="1896417" cy="53707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廃棄物（ﾌﾟﾗｽﾁｯｸ、廃油の焼却）</a:t>
          </a:r>
        </a:p>
        <a:p xmlns:a="http://schemas.openxmlformats.org/drawingml/2006/main">
          <a:pPr algn="ctr" rtl="1">
            <a:defRPr sz="1000"/>
          </a:pPr>
          <a:r>
            <a:rPr lang="en-US" altLang="ja-JP" sz="1000" b="0" i="0" strike="noStrike">
              <a:solidFill>
                <a:srgbClr val="000000"/>
              </a:solidFill>
              <a:latin typeface="Arial"/>
              <a:ea typeface="+mn-ea"/>
              <a:cs typeface="Arial"/>
            </a:rPr>
            <a:t>2</a:t>
          </a:r>
          <a:r>
            <a:rPr lang="ja-JP" altLang="en-US" sz="10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％</a:t>
          </a:r>
        </a:p>
        <a:p xmlns:a="http://schemas.openxmlformats.org/drawingml/2006/main">
          <a:pPr algn="ctr" rtl="1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（</a:t>
          </a:r>
          <a:r>
            <a:rPr lang="en-US" altLang="ja-JP" sz="1000" b="0" i="0" strike="noStrike">
              <a:solidFill>
                <a:srgbClr val="000000"/>
              </a:solidFill>
              <a:latin typeface="Arial"/>
              <a:ea typeface="+mn-ea"/>
              <a:cs typeface="Arial"/>
            </a:rPr>
            <a:t>2</a:t>
          </a:r>
          <a:r>
            <a:rPr lang="ja-JP" altLang="en-US" sz="10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％）</a:t>
          </a:r>
        </a:p>
      </cdr:txBody>
    </cdr:sp>
  </cdr:relSizeAnchor>
  <cdr:relSizeAnchor xmlns:cdr="http://schemas.openxmlformats.org/drawingml/2006/chartDrawing">
    <cdr:from>
      <cdr:x>0.52842</cdr:x>
      <cdr:y>0.04006</cdr:y>
    </cdr:from>
    <cdr:to>
      <cdr:x>0.85391</cdr:x>
      <cdr:y>0.13661</cdr:y>
    </cdr:to>
    <cdr:sp macro="" textlink="">
      <cdr:nvSpPr>
        <cdr:cNvPr id="387080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974598" y="222859"/>
          <a:ext cx="1832296" cy="53707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農業・その他（燃料の漏出等）</a:t>
          </a:r>
        </a:p>
        <a:p xmlns:a="http://schemas.openxmlformats.org/drawingml/2006/main">
          <a:pPr algn="ctr" rtl="0">
            <a:defRPr sz="1000"/>
          </a:pPr>
          <a:r>
            <a:rPr lang="en-US" altLang="ja-JP" sz="1000" b="0" i="0" strike="noStrike">
              <a:solidFill>
                <a:srgbClr val="000000"/>
              </a:solidFill>
              <a:latin typeface="Arial"/>
              <a:cs typeface="Arial"/>
            </a:rPr>
            <a:t>0.1</a:t>
          </a:r>
          <a:r>
            <a:rPr lang="ja-JP" altLang="en-US" sz="10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％</a:t>
          </a:r>
        </a:p>
        <a:p xmlns:a="http://schemas.openxmlformats.org/drawingml/2006/main">
          <a:pPr algn="ctr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（</a:t>
          </a:r>
          <a:r>
            <a:rPr lang="en-US" altLang="ja-JP" sz="1000" b="0" i="0" strike="noStrike">
              <a:solidFill>
                <a:srgbClr val="000000"/>
              </a:solidFill>
              <a:latin typeface="Arial"/>
              <a:cs typeface="Arial"/>
            </a:rPr>
            <a:t>0.1</a:t>
          </a:r>
          <a:r>
            <a:rPr lang="ja-JP" altLang="en-US" sz="10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％）</a:t>
          </a:r>
        </a:p>
      </cdr:txBody>
    </cdr:sp>
  </cdr:relSizeAnchor>
  <cdr:relSizeAnchor xmlns:cdr="http://schemas.openxmlformats.org/drawingml/2006/chartDrawing">
    <cdr:from>
      <cdr:x>0.02293</cdr:x>
      <cdr:y>0.10084</cdr:y>
    </cdr:from>
    <cdr:to>
      <cdr:x>0.21398</cdr:x>
      <cdr:y>0.22927</cdr:y>
    </cdr:to>
    <cdr:sp macro="" textlink="">
      <cdr:nvSpPr>
        <cdr:cNvPr id="387081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7291" y="546195"/>
          <a:ext cx="1062855" cy="7037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工業プロセス</a:t>
          </a:r>
        </a:p>
        <a:p xmlns:a="http://schemas.openxmlformats.org/drawingml/2006/main">
          <a:pPr algn="ctr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（石灰石消費等）</a:t>
          </a:r>
        </a:p>
        <a:p xmlns:a="http://schemas.openxmlformats.org/drawingml/2006/main">
          <a:pPr algn="ctr" rtl="0">
            <a:defRPr sz="1000"/>
          </a:pPr>
          <a:r>
            <a:rPr lang="en-US" altLang="ja-JP" sz="1000" b="0" i="0" strike="noStrike">
              <a:solidFill>
                <a:srgbClr val="000000"/>
              </a:solidFill>
              <a:latin typeface="Arial"/>
              <a:ea typeface="+mn-ea"/>
              <a:cs typeface="Arial"/>
            </a:rPr>
            <a:t>4</a:t>
          </a:r>
          <a:r>
            <a:rPr lang="ja-JP" altLang="en-US" sz="10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％</a:t>
          </a:r>
        </a:p>
        <a:p xmlns:a="http://schemas.openxmlformats.org/drawingml/2006/main">
          <a:pPr algn="ctr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（</a:t>
          </a:r>
          <a:r>
            <a:rPr lang="en-US" altLang="ja-JP" sz="1000" b="0" i="0" strike="noStrike">
              <a:solidFill>
                <a:srgbClr val="000000"/>
              </a:solidFill>
              <a:latin typeface="Arial"/>
              <a:ea typeface="+mn-ea"/>
              <a:cs typeface="Arial"/>
            </a:rPr>
            <a:t>4</a:t>
          </a:r>
          <a:r>
            <a:rPr lang="ja-JP" altLang="en-US" sz="10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％）</a:t>
          </a:r>
        </a:p>
      </cdr:txBody>
    </cdr:sp>
  </cdr:relSizeAnchor>
  <cdr:relSizeAnchor xmlns:cdr="http://schemas.openxmlformats.org/drawingml/2006/chartDrawing">
    <cdr:from>
      <cdr:x>0.57227</cdr:x>
      <cdr:y>0.18126</cdr:y>
    </cdr:from>
    <cdr:to>
      <cdr:x>0.76716</cdr:x>
      <cdr:y>0.20854</cdr:y>
    </cdr:to>
    <cdr:sp macro="" textlink="">
      <cdr:nvSpPr>
        <cdr:cNvPr id="387082" name="Line 10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3223096" y="927100"/>
          <a:ext cx="1114254" cy="143768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0.50983</cdr:x>
      <cdr:y>0.12649</cdr:y>
    </cdr:from>
    <cdr:to>
      <cdr:x>0.59439</cdr:x>
      <cdr:y>0.20191</cdr:y>
    </cdr:to>
    <cdr:sp macro="" textlink="">
      <cdr:nvSpPr>
        <cdr:cNvPr id="387083" name="Line 1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2868309" y="650518"/>
          <a:ext cx="479517" cy="382012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0.40832</cdr:x>
      <cdr:y>0.07685</cdr:y>
    </cdr:from>
    <cdr:to>
      <cdr:x>0.48206</cdr:x>
      <cdr:y>0.20854</cdr:y>
    </cdr:to>
    <cdr:sp macro="" textlink="">
      <cdr:nvSpPr>
        <cdr:cNvPr id="387084" name="Line 1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2290394" y="397212"/>
          <a:ext cx="419924" cy="67365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0.19768</cdr:x>
      <cdr:y>0.16874</cdr:y>
    </cdr:from>
    <cdr:to>
      <cdr:x>0.44162</cdr:x>
      <cdr:y>0.21233</cdr:y>
    </cdr:to>
    <cdr:sp macro="" textlink="">
      <cdr:nvSpPr>
        <cdr:cNvPr id="387085" name="Line 1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112795" y="938632"/>
          <a:ext cx="1373230" cy="242467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0.19719</cdr:x>
      <cdr:y>0.30137</cdr:y>
    </cdr:from>
    <cdr:to>
      <cdr:x>0.30118</cdr:x>
      <cdr:y>0.32256</cdr:y>
    </cdr:to>
    <cdr:sp macro="" textlink="">
      <cdr:nvSpPr>
        <cdr:cNvPr id="387086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110036" y="1676400"/>
          <a:ext cx="585413" cy="117872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0.17597</cdr:x>
      <cdr:y>0.50514</cdr:y>
    </cdr:from>
    <cdr:to>
      <cdr:x>0.2335</cdr:x>
      <cdr:y>0.52911</cdr:y>
    </cdr:to>
    <cdr:sp macro="" textlink="">
      <cdr:nvSpPr>
        <cdr:cNvPr id="387087" name="Line 1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990599" y="2809875"/>
          <a:ext cx="323849" cy="13335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0.25212</cdr:x>
      <cdr:y>0.75171</cdr:y>
    </cdr:from>
    <cdr:to>
      <cdr:x>0.4467</cdr:x>
      <cdr:y>0.78596</cdr:y>
    </cdr:to>
    <cdr:sp macro="" textlink="">
      <cdr:nvSpPr>
        <cdr:cNvPr id="387088" name="Line 1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19225" y="4181475"/>
          <a:ext cx="1095375" cy="1905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0.78511</cdr:x>
      <cdr:y>0.46918</cdr:y>
    </cdr:from>
    <cdr:to>
      <cdr:x>0.83966</cdr:x>
      <cdr:y>0.49017</cdr:y>
    </cdr:to>
    <cdr:sp macro="" textlink="">
      <cdr:nvSpPr>
        <cdr:cNvPr id="387089" name="Line 1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4419600" y="2609850"/>
          <a:ext cx="307077" cy="11677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0.71863</cdr:x>
      <cdr:y>0.82848</cdr:y>
    </cdr:from>
    <cdr:to>
      <cdr:x>0.94028</cdr:x>
      <cdr:y>0.88916</cdr:y>
    </cdr:to>
    <cdr:sp macro="" textlink="">
      <cdr:nvSpPr>
        <cdr:cNvPr id="19" name="テキスト ボックス 1"/>
        <cdr:cNvSpPr txBox="1"/>
      </cdr:nvSpPr>
      <cdr:spPr>
        <a:xfrm xmlns:a="http://schemas.openxmlformats.org/drawingml/2006/main">
          <a:off x="4048125" y="4676775"/>
          <a:ext cx="1247775" cy="314325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ysClr val="windowText" lastClr="000000"/>
          </a:solidFill>
        </a:ln>
      </cdr:spPr>
      <cdr:txBody>
        <a:bodyPr xmlns:a="http://schemas.openxmlformats.org/drawingml/2006/main" wrap="none" rtlCol="0" anchor="ctr" anchorCtr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ja-JP" altLang="en-US" sz="1100"/>
            <a:t>（　）：直接排出</a:t>
          </a:r>
        </a:p>
      </cdr:txBody>
    </cdr:sp>
  </cdr:relSizeAnchor>
  <cdr:relSizeAnchor xmlns:cdr="http://schemas.openxmlformats.org/drawingml/2006/chartDrawing">
    <cdr:from>
      <cdr:x>0.37789</cdr:x>
      <cdr:y>0.41495</cdr:y>
    </cdr:from>
    <cdr:to>
      <cdr:x>0.63623</cdr:x>
      <cdr:y>0.59438</cdr:y>
    </cdr:to>
    <cdr:sp macro="" textlink="">
      <cdr:nvSpPr>
        <cdr:cNvPr id="22" name="テキスト ボックス 2"/>
        <cdr:cNvSpPr txBox="1"/>
      </cdr:nvSpPr>
      <cdr:spPr>
        <a:xfrm xmlns:a="http://schemas.openxmlformats.org/drawingml/2006/main">
          <a:off x="2127250" y="2308225"/>
          <a:ext cx="1454244" cy="998094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kumimoji="1" lang="ja-JP" altLang="en-US" sz="1100"/>
            <a:t>二酸化炭素総排出量</a:t>
          </a:r>
        </a:p>
        <a:p xmlns:a="http://schemas.openxmlformats.org/drawingml/2006/main">
          <a:pPr algn="ctr"/>
          <a:r>
            <a:rPr kumimoji="1" lang="en-US" altLang="ja-JP" sz="1100"/>
            <a:t>2005</a:t>
          </a:r>
          <a:r>
            <a:rPr kumimoji="1" lang="ja-JP" altLang="en-US" sz="1100"/>
            <a:t>年度</a:t>
          </a:r>
        </a:p>
        <a:p xmlns:a="http://schemas.openxmlformats.org/drawingml/2006/main">
          <a:pPr algn="ctr"/>
          <a:r>
            <a:rPr kumimoji="1" lang="ja-JP" altLang="en-US" sz="1100"/>
            <a:t>（平成</a:t>
          </a:r>
          <a:r>
            <a:rPr kumimoji="1" lang="en-US" altLang="ja-JP" sz="1100"/>
            <a:t>17</a:t>
          </a:r>
          <a:r>
            <a:rPr kumimoji="1" lang="ja-JP" altLang="en-US" sz="1100"/>
            <a:t>年度）</a:t>
          </a:r>
        </a:p>
        <a:p xmlns:a="http://schemas.openxmlformats.org/drawingml/2006/main">
          <a:pPr algn="ctr"/>
          <a:r>
            <a:rPr kumimoji="1" lang="en-US" altLang="ja-JP" sz="1100"/>
            <a:t>13</a:t>
          </a:r>
          <a:r>
            <a:rPr kumimoji="1" lang="ja-JP" altLang="en-US" sz="1100"/>
            <a:t>億</a:t>
          </a:r>
          <a:r>
            <a:rPr kumimoji="1" lang="en-US" altLang="ja-JP" sz="1100"/>
            <a:t>400</a:t>
          </a:r>
          <a:r>
            <a:rPr kumimoji="1" lang="ja-JP" altLang="en-US" sz="1100"/>
            <a:t>万トン</a:t>
          </a:r>
        </a:p>
        <a:p xmlns:a="http://schemas.openxmlformats.org/drawingml/2006/main">
          <a:pPr algn="ctr"/>
          <a:endParaRPr kumimoji="1" lang="ja-JP" altLang="en-US" sz="1100"/>
        </a:p>
      </cdr:txBody>
    </cdr:sp>
  </cdr:relSizeAnchor>
  <cdr:relSizeAnchor xmlns:cdr="http://schemas.openxmlformats.org/drawingml/2006/chartDrawing">
    <cdr:from>
      <cdr:x>0.39168</cdr:x>
      <cdr:y>0.29005</cdr:y>
    </cdr:from>
    <cdr:to>
      <cdr:x>0.63317</cdr:x>
      <cdr:y>0.33283</cdr:y>
    </cdr:to>
    <cdr:sp macro="" textlink="">
      <cdr:nvSpPr>
        <cdr:cNvPr id="23" name="テキスト ボックス 1"/>
        <cdr:cNvSpPr txBox="1"/>
      </cdr:nvSpPr>
      <cdr:spPr>
        <a:xfrm xmlns:a="http://schemas.openxmlformats.org/drawingml/2006/main">
          <a:off x="2204890" y="1613425"/>
          <a:ext cx="1359414" cy="23796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ja-JP" altLang="en-US" sz="1400">
              <a:latin typeface="HGP創英角ｺﾞｼｯｸUB" pitchFamily="50" charset="-128"/>
              <a:ea typeface="HGP創英角ｺﾞｼｯｸUB" pitchFamily="50" charset="-128"/>
            </a:rPr>
            <a:t>電気熱配分前</a:t>
          </a:r>
        </a:p>
      </cdr:txBody>
    </cdr:sp>
  </cdr:relSizeAnchor>
  <cdr:relSizeAnchor xmlns:cdr="http://schemas.openxmlformats.org/drawingml/2006/chartDrawing">
    <cdr:from>
      <cdr:x>0.38804</cdr:x>
      <cdr:y>0.21975</cdr:y>
    </cdr:from>
    <cdr:to>
      <cdr:x>0.62978</cdr:x>
      <cdr:y>0.26328</cdr:y>
    </cdr:to>
    <cdr:sp macro="" textlink="">
      <cdr:nvSpPr>
        <cdr:cNvPr id="24" name="テキスト ボックス 1"/>
        <cdr:cNvSpPr txBox="1"/>
      </cdr:nvSpPr>
      <cdr:spPr>
        <a:xfrm xmlns:a="http://schemas.openxmlformats.org/drawingml/2006/main">
          <a:off x="2184400" y="1222375"/>
          <a:ext cx="1360821" cy="24213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ja-JP" altLang="en-US" sz="1400">
              <a:latin typeface="HGP創英角ｺﾞｼｯｸUB" pitchFamily="50" charset="-128"/>
              <a:ea typeface="HGP創英角ｺﾞｼｯｸUB" pitchFamily="50" charset="-128"/>
            </a:rPr>
            <a:t>電気熱配分後</a:t>
          </a:r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twoCellAnchor editAs="absolute">
    <xdr:from>
      <xdr:col>6</xdr:col>
      <xdr:colOff>409575</xdr:colOff>
      <xdr:row>1</xdr:row>
      <xdr:rowOff>123825</xdr:rowOff>
    </xdr:from>
    <xdr:to>
      <xdr:col>14</xdr:col>
      <xdr:colOff>552450</xdr:colOff>
      <xdr:row>28</xdr:row>
      <xdr:rowOff>171450</xdr:rowOff>
    </xdr:to>
    <xdr:graphicFrame macro="">
      <xdr:nvGraphicFramePr>
        <xdr:cNvPr id="454426" name="Chart 1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0.04951</cdr:x>
      <cdr:y>0.70357</cdr:y>
    </cdr:from>
    <cdr:to>
      <cdr:x>0.12421</cdr:x>
      <cdr:y>0.76539</cdr:y>
    </cdr:to>
    <cdr:sp macro="" textlink="">
      <cdr:nvSpPr>
        <cdr:cNvPr id="373770" name="Rectangle 10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55269" y="3799752"/>
          <a:ext cx="536024" cy="33387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38100" cmpd="dbl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ja-JP" altLang="en-US" sz="105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r>
            <a:rPr lang="en-US" altLang="ja-JP" sz="1050" b="0" i="0" strike="noStrike">
              <a:solidFill>
                <a:srgbClr val="000000"/>
              </a:solidFill>
              <a:latin typeface="Arial"/>
              <a:cs typeface="Arial"/>
            </a:rPr>
            <a:t>0</a:t>
          </a:r>
        </a:p>
      </cdr:txBody>
    </cdr:sp>
  </cdr:relSizeAnchor>
  <cdr:relSizeAnchor xmlns:cdr="http://schemas.openxmlformats.org/drawingml/2006/chartDrawing">
    <cdr:from>
      <cdr:x>0.02026</cdr:x>
      <cdr:y>0.12811</cdr:y>
    </cdr:from>
    <cdr:to>
      <cdr:x>0.07031</cdr:x>
      <cdr:y>0.71354</cdr:y>
    </cdr:to>
    <cdr:sp macro="" textlink="">
      <cdr:nvSpPr>
        <cdr:cNvPr id="4" name="テキスト ボックス 1"/>
        <cdr:cNvSpPr txBox="1"/>
      </cdr:nvSpPr>
      <cdr:spPr>
        <a:xfrm xmlns:a="http://schemas.openxmlformats.org/drawingml/2006/main" rot="16200000">
          <a:off x="-1194126" y="2004782"/>
          <a:ext cx="3036883" cy="3568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ja-JP" altLang="en-US" sz="1200"/>
            <a:t>温室効果ガス排出量（百万トン</a:t>
          </a:r>
          <a:r>
            <a:rPr lang="en-US" altLang="ja-JP" sz="1200"/>
            <a:t>CO</a:t>
          </a:r>
          <a:r>
            <a:rPr lang="en-US" altLang="ja-JP" sz="1200" baseline="-25000"/>
            <a:t>2 </a:t>
          </a:r>
          <a:r>
            <a:rPr lang="ja-JP" altLang="en-US" sz="1200" baseline="0"/>
            <a:t>換算</a:t>
          </a:r>
          <a:r>
            <a:rPr lang="ja-JP" altLang="en-US" sz="1200"/>
            <a:t>）</a:t>
          </a:r>
        </a:p>
      </cdr:txBody>
    </cdr:sp>
  </cdr:relSizeAnchor>
  <cdr:relSizeAnchor xmlns:cdr="http://schemas.openxmlformats.org/drawingml/2006/chartDrawing">
    <cdr:from>
      <cdr:x>0.83909</cdr:x>
      <cdr:y>0.06841</cdr:y>
    </cdr:from>
    <cdr:to>
      <cdr:x>0.99782</cdr:x>
      <cdr:y>0.10898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6042213" y="369475"/>
          <a:ext cx="1143000" cy="2190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altLang="ja-JP" sz="1000"/>
            <a:t>※2005</a:t>
          </a:r>
          <a:r>
            <a:rPr lang="ja-JP" altLang="en-US" sz="1000"/>
            <a:t>年度比</a:t>
          </a:r>
        </a:p>
      </cdr:txBody>
    </cdr:sp>
  </cdr:relSizeAnchor>
  <cdr:relSizeAnchor xmlns:cdr="http://schemas.openxmlformats.org/drawingml/2006/chartDrawing">
    <cdr:from>
      <cdr:x>0.12264</cdr:x>
      <cdr:y>0.67086</cdr:y>
    </cdr:from>
    <cdr:to>
      <cdr:x>0.87413</cdr:x>
      <cdr:y>0.70493</cdr:y>
    </cdr:to>
    <cdr:grpSp>
      <cdr:nvGrpSpPr>
        <cdr:cNvPr id="6" name="Group 14"/>
        <cdr:cNvGrpSpPr>
          <a:grpSpLocks xmlns:a="http://schemas.openxmlformats.org/drawingml/2006/main"/>
        </cdr:cNvGrpSpPr>
      </cdr:nvGrpSpPr>
      <cdr:grpSpPr bwMode="auto">
        <a:xfrm xmlns:a="http://schemas.openxmlformats.org/drawingml/2006/main">
          <a:off x="880026" y="3623097"/>
          <a:ext cx="5392457" cy="184001"/>
          <a:chOff x="0" y="0"/>
          <a:chExt cx="2253299" cy="12986"/>
        </a:xfrm>
      </cdr:grpSpPr>
      <cdr:pic>
        <cdr:nvPicPr>
          <cdr:cNvPr id="7" name="Picture 10"/>
          <cdr:cNvPicPr>
            <a:picLocks xmlns:a="http://schemas.openxmlformats.org/drawingml/2006/main" noChangeAspect="1" noChangeArrowheads="1"/>
          </cdr:cNvPicPr>
        </cdr:nvPicPr>
        <cdr:blipFill>
          <a:blip xmlns:a="http://schemas.openxmlformats.org/drawingml/2006/main" xmlns:r="http://schemas.openxmlformats.org/officeDocument/2006/relationships" r:embed="rId1"/>
          <a:srcRect xmlns:a="http://schemas.openxmlformats.org/drawingml/2006/main"/>
          <a:stretch xmlns:a="http://schemas.openxmlformats.org/drawingml/2006/main">
            <a:fillRect/>
          </a:stretch>
        </cdr:blipFill>
        <cdr:spPr bwMode="auto">
          <a:xfrm xmlns:a="http://schemas.openxmlformats.org/drawingml/2006/main">
            <a:off x="0" y="0"/>
            <a:ext cx="1001127" cy="12986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  <a:effectLst xmlns:a="http://schemas.openxmlformats.org/drawingml/2006/main"/>
        </cdr:spPr>
      </cdr:pic>
      <cdr:pic>
        <cdr:nvPicPr>
          <cdr:cNvPr id="8" name="Picture 12"/>
          <cdr:cNvPicPr>
            <a:picLocks xmlns:a="http://schemas.openxmlformats.org/drawingml/2006/main" noChangeAspect="1" noChangeArrowheads="1"/>
          </cdr:cNvPicPr>
        </cdr:nvPicPr>
        <cdr:blipFill>
          <a:blip xmlns:a="http://schemas.openxmlformats.org/drawingml/2006/main" xmlns:r="http://schemas.openxmlformats.org/officeDocument/2006/relationships" r:embed="rId1"/>
          <a:srcRect xmlns:a="http://schemas.openxmlformats.org/drawingml/2006/main"/>
          <a:stretch xmlns:a="http://schemas.openxmlformats.org/drawingml/2006/main">
            <a:fillRect/>
          </a:stretch>
        </cdr:blipFill>
        <cdr:spPr bwMode="auto">
          <a:xfrm xmlns:a="http://schemas.openxmlformats.org/drawingml/2006/main">
            <a:off x="1001127" y="0"/>
            <a:ext cx="1001127" cy="12986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  <a:effectLst xmlns:a="http://schemas.openxmlformats.org/drawingml/2006/main"/>
        </cdr:spPr>
      </cdr:pic>
      <cdr:pic>
        <cdr:nvPicPr>
          <cdr:cNvPr id="9" name="Picture 13"/>
          <cdr:cNvPicPr>
            <a:picLocks xmlns:a="http://schemas.openxmlformats.org/drawingml/2006/main" noChangeAspect="1" noChangeArrowheads="1"/>
          </cdr:cNvPicPr>
        </cdr:nvPicPr>
        <cdr:blipFill>
          <a:blip xmlns:a="http://schemas.openxmlformats.org/drawingml/2006/main" xmlns:r="http://schemas.openxmlformats.org/officeDocument/2006/relationships" r:embed="rId1"/>
          <a:srcRect xmlns:a="http://schemas.openxmlformats.org/drawingml/2006/main"/>
          <a:stretch xmlns:a="http://schemas.openxmlformats.org/drawingml/2006/main">
            <a:fillRect/>
          </a:stretch>
        </cdr:blipFill>
        <cdr:spPr bwMode="auto">
          <a:xfrm xmlns:a="http://schemas.openxmlformats.org/drawingml/2006/main">
            <a:off x="1252935" y="0"/>
            <a:ext cx="1000364" cy="12986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  <a:effectLst xmlns:a="http://schemas.openxmlformats.org/drawingml/2006/main"/>
        </cdr:spPr>
      </cdr:pic>
    </cdr:grpSp>
  </cdr:relSizeAnchor>
  <cdr:relSizeAnchor xmlns:cdr="http://schemas.openxmlformats.org/drawingml/2006/chartDrawing">
    <cdr:from>
      <cdr:x>0.91283</cdr:x>
      <cdr:y>0.1754</cdr:y>
    </cdr:from>
    <cdr:to>
      <cdr:x>0.9512</cdr:x>
      <cdr:y>0.21773</cdr:y>
    </cdr:to>
    <cdr:sp macro="" textlink="">
      <cdr:nvSpPr>
        <cdr:cNvPr id="10" name="Text Box 1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50218" y="947273"/>
          <a:ext cx="275260" cy="22861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38100" cmpd="dbl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27432" tIns="22860" rIns="0" bIns="0" anchor="t" upright="1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1">
            <a:defRPr sz="1000"/>
          </a:pPr>
          <a:r>
            <a:rPr lang="en-US" altLang="ja-JP" sz="12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0%</a:t>
          </a:r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0.75045</cdr:x>
      <cdr:y>0.12649</cdr:y>
    </cdr:from>
    <cdr:to>
      <cdr:x>0.97779</cdr:x>
      <cdr:y>0.2684</cdr:y>
    </cdr:to>
    <cdr:sp macro="" textlink="">
      <cdr:nvSpPr>
        <cdr:cNvPr id="3870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31413" y="646263"/>
          <a:ext cx="1274243" cy="7729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lnSpc>
              <a:spcPts val="1200"/>
            </a:lnSpc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エネルギー転換部門</a:t>
          </a:r>
        </a:p>
        <a:p xmlns:a="http://schemas.openxmlformats.org/drawingml/2006/main">
          <a:pPr algn="ctr" rtl="1">
            <a:lnSpc>
              <a:spcPts val="1200"/>
            </a:lnSpc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（発電所等）</a:t>
          </a:r>
        </a:p>
        <a:p xmlns:a="http://schemas.openxmlformats.org/drawingml/2006/main">
          <a:pPr algn="ctr" rtl="1">
            <a:lnSpc>
              <a:spcPts val="1200"/>
            </a:lnSpc>
            <a:defRPr sz="1000"/>
          </a:pPr>
          <a:r>
            <a:rPr lang="en-US" altLang="ja-JP" sz="1000" b="0" i="0" strike="noStrike">
              <a:solidFill>
                <a:sysClr val="windowText" lastClr="000000"/>
              </a:solidFill>
              <a:latin typeface="Arial"/>
              <a:ea typeface="+mn-ea"/>
              <a:cs typeface="Arial"/>
            </a:rPr>
            <a:t>8</a:t>
          </a:r>
          <a:r>
            <a:rPr lang="ja-JP" altLang="en-US" sz="1000" b="0" i="0" strike="noStrike">
              <a:solidFill>
                <a:sysClr val="windowText" lastClr="000000"/>
              </a:solidFill>
              <a:latin typeface="ＭＳ ゴシック"/>
              <a:ea typeface="ＭＳ ゴシック"/>
            </a:rPr>
            <a:t>％</a:t>
          </a:r>
        </a:p>
        <a:p xmlns:a="http://schemas.openxmlformats.org/drawingml/2006/main">
          <a:pPr algn="ctr" rtl="1">
            <a:lnSpc>
              <a:spcPts val="1100"/>
            </a:lnSpc>
            <a:defRPr sz="1000"/>
          </a:pPr>
          <a:r>
            <a:rPr lang="ja-JP" altLang="en-US" sz="1000" b="0" i="0" strike="noStrike">
              <a:solidFill>
                <a:sysClr val="windowText" lastClr="000000"/>
              </a:solidFill>
              <a:latin typeface="ＭＳ ゴシック"/>
              <a:ea typeface="ＭＳ ゴシック"/>
            </a:rPr>
            <a:t>（</a:t>
          </a:r>
          <a:r>
            <a:rPr lang="en-US" altLang="ja-JP" sz="1000" b="0" i="0" strike="noStrike">
              <a:solidFill>
                <a:sysClr val="windowText" lastClr="000000"/>
              </a:solidFill>
              <a:latin typeface="Arial"/>
              <a:ea typeface="+mn-ea"/>
              <a:cs typeface="Arial"/>
            </a:rPr>
            <a:t>41</a:t>
          </a:r>
          <a:r>
            <a:rPr lang="ja-JP" altLang="en-US" sz="1000" b="0" i="0" strike="noStrike">
              <a:solidFill>
                <a:sysClr val="windowText" lastClr="000000"/>
              </a:solidFill>
              <a:latin typeface="ＭＳ ゴシック"/>
              <a:ea typeface="ＭＳ ゴシック"/>
            </a:rPr>
            <a:t>％）</a:t>
          </a:r>
        </a:p>
      </cdr:txBody>
    </cdr:sp>
  </cdr:relSizeAnchor>
  <cdr:relSizeAnchor xmlns:cdr="http://schemas.openxmlformats.org/drawingml/2006/chartDrawing">
    <cdr:from>
      <cdr:x>0.05978</cdr:x>
      <cdr:y>0.27158</cdr:y>
    </cdr:from>
    <cdr:to>
      <cdr:x>0.16002</cdr:x>
      <cdr:y>0.36813</cdr:y>
    </cdr:to>
    <cdr:sp macro="" textlink="">
      <cdr:nvSpPr>
        <cdr:cNvPr id="38707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6528" y="1510691"/>
          <a:ext cx="564257" cy="53707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家庭部門</a:t>
          </a:r>
        </a:p>
        <a:p xmlns:a="http://schemas.openxmlformats.org/drawingml/2006/main">
          <a:pPr algn="ctr" rtl="1">
            <a:defRPr sz="1000"/>
          </a:pPr>
          <a:r>
            <a:rPr lang="en-US" altLang="ja-JP" sz="1000" b="0" i="0" strike="noStrike">
              <a:solidFill>
                <a:srgbClr val="000000"/>
              </a:solidFill>
              <a:latin typeface="Arial"/>
              <a:cs typeface="Arial"/>
            </a:rPr>
            <a:t>15</a:t>
          </a:r>
          <a:r>
            <a:rPr lang="ja-JP" altLang="en-US" sz="10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％</a:t>
          </a:r>
        </a:p>
        <a:p xmlns:a="http://schemas.openxmlformats.org/drawingml/2006/main">
          <a:pPr algn="ctr" rtl="1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（</a:t>
          </a:r>
          <a:r>
            <a:rPr lang="en-US" altLang="ja-JP" sz="1000" b="0" i="0" strike="noStrike">
              <a:solidFill>
                <a:srgbClr val="000000"/>
              </a:solidFill>
              <a:latin typeface="Arial"/>
              <a:ea typeface="+mn-ea"/>
              <a:cs typeface="Arial"/>
            </a:rPr>
            <a:t>4</a:t>
          </a:r>
          <a:r>
            <a:rPr lang="ja-JP" altLang="en-US" sz="10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％）</a:t>
          </a:r>
        </a:p>
      </cdr:txBody>
    </cdr:sp>
  </cdr:relSizeAnchor>
  <cdr:relSizeAnchor xmlns:cdr="http://schemas.openxmlformats.org/drawingml/2006/chartDrawing">
    <cdr:from>
      <cdr:x>0.81116</cdr:x>
      <cdr:y>0.48894</cdr:y>
    </cdr:from>
    <cdr:to>
      <cdr:x>0.99155</cdr:x>
      <cdr:y>0.63487</cdr:y>
    </cdr:to>
    <cdr:sp macro="" textlink="">
      <cdr:nvSpPr>
        <cdr:cNvPr id="38707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60366" y="2750268"/>
          <a:ext cx="1005786" cy="8692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lnSpc>
              <a:spcPts val="1200"/>
            </a:lnSpc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産業部門</a:t>
          </a:r>
        </a:p>
        <a:p xmlns:a="http://schemas.openxmlformats.org/drawingml/2006/main">
          <a:pPr algn="ctr" rtl="1">
            <a:lnSpc>
              <a:spcPts val="1000"/>
            </a:lnSpc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（工場等）</a:t>
          </a:r>
        </a:p>
        <a:p xmlns:a="http://schemas.openxmlformats.org/drawingml/2006/main">
          <a:pPr algn="ctr" rtl="1">
            <a:lnSpc>
              <a:spcPts val="1200"/>
            </a:lnSpc>
            <a:defRPr sz="1000"/>
          </a:pPr>
          <a:r>
            <a:rPr lang="en-US" altLang="ja-JP" sz="1000" b="0" i="0" strike="noStrike">
              <a:solidFill>
                <a:sysClr val="windowText" lastClr="000000"/>
              </a:solidFill>
              <a:latin typeface="Arial"/>
              <a:cs typeface="Arial"/>
            </a:rPr>
            <a:t>33</a:t>
          </a:r>
          <a:r>
            <a:rPr lang="ja-JP" altLang="en-US" sz="1000" b="0" i="0" strike="noStrike">
              <a:solidFill>
                <a:sysClr val="windowText" lastClr="000000"/>
              </a:solidFill>
              <a:latin typeface="ＭＳ ゴシック"/>
              <a:ea typeface="ＭＳ ゴシック"/>
            </a:rPr>
            <a:t>％</a:t>
          </a:r>
        </a:p>
        <a:p xmlns:a="http://schemas.openxmlformats.org/drawingml/2006/main">
          <a:pPr algn="ctr" rtl="1">
            <a:lnSpc>
              <a:spcPts val="1100"/>
            </a:lnSpc>
            <a:defRPr sz="1000"/>
          </a:pPr>
          <a:r>
            <a:rPr lang="ja-JP" altLang="en-US" sz="1000" b="0" i="0" strike="noStrike">
              <a:solidFill>
                <a:sysClr val="windowText" lastClr="000000"/>
              </a:solidFill>
              <a:latin typeface="ＭＳ ゴシック"/>
              <a:ea typeface="ＭＳ ゴシック"/>
            </a:rPr>
            <a:t>（</a:t>
          </a:r>
          <a:r>
            <a:rPr lang="en-US" altLang="ja-JP" sz="1000" b="0" i="0" strike="noStrike">
              <a:solidFill>
                <a:sysClr val="windowText" lastClr="000000"/>
              </a:solidFill>
              <a:latin typeface="Arial"/>
              <a:ea typeface="+mn-ea"/>
              <a:cs typeface="Arial"/>
            </a:rPr>
            <a:t>27</a:t>
          </a:r>
          <a:r>
            <a:rPr lang="ja-JP" altLang="en-US" sz="1000" b="0" i="0" strike="noStrike">
              <a:solidFill>
                <a:sysClr val="windowText" lastClr="000000"/>
              </a:solidFill>
              <a:latin typeface="ＭＳ ゴシック"/>
              <a:ea typeface="ＭＳ ゴシック"/>
            </a:rPr>
            <a:t>％）</a:t>
          </a:r>
        </a:p>
      </cdr:txBody>
    </cdr:sp>
  </cdr:relSizeAnchor>
  <cdr:relSizeAnchor xmlns:cdr="http://schemas.openxmlformats.org/drawingml/2006/chartDrawing">
    <cdr:from>
      <cdr:x>0</cdr:x>
      <cdr:y>0.5194</cdr:y>
    </cdr:from>
    <cdr:to>
      <cdr:x>0.23677</cdr:x>
      <cdr:y>0.69664</cdr:y>
    </cdr:to>
    <cdr:sp macro="" textlink="">
      <cdr:nvSpPr>
        <cdr:cNvPr id="38707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2889214"/>
          <a:ext cx="1332844" cy="98591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lnSpc>
              <a:spcPts val="1200"/>
            </a:lnSpc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業務その他部門</a:t>
          </a:r>
        </a:p>
        <a:p xmlns:a="http://schemas.openxmlformats.org/drawingml/2006/main">
          <a:pPr algn="ctr" rtl="1">
            <a:lnSpc>
              <a:spcPts val="1200"/>
            </a:lnSpc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（商業･ｻｰﾋﾞｽ･事業所等）</a:t>
          </a:r>
        </a:p>
        <a:p xmlns:a="http://schemas.openxmlformats.org/drawingml/2006/main">
          <a:pPr algn="ctr" rtl="1">
            <a:lnSpc>
              <a:spcPts val="1100"/>
            </a:lnSpc>
            <a:defRPr sz="1000"/>
          </a:pPr>
          <a:r>
            <a:rPr lang="en-US" altLang="ja-JP" sz="1000" b="0" i="0" strike="noStrike">
              <a:solidFill>
                <a:srgbClr val="000000"/>
              </a:solidFill>
              <a:latin typeface="Arial"/>
              <a:cs typeface="Arial"/>
            </a:rPr>
            <a:t>21</a:t>
          </a:r>
          <a:r>
            <a:rPr lang="ja-JP" altLang="en-US" sz="10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％</a:t>
          </a:r>
        </a:p>
        <a:p xmlns:a="http://schemas.openxmlformats.org/drawingml/2006/main">
          <a:pPr algn="ctr" rtl="1">
            <a:lnSpc>
              <a:spcPts val="1200"/>
            </a:lnSpc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（</a:t>
          </a:r>
          <a:r>
            <a:rPr lang="en-US" altLang="ja-JP" sz="1000" b="0" i="0" strike="noStrike">
              <a:solidFill>
                <a:srgbClr val="000000"/>
              </a:solidFill>
              <a:latin typeface="Arial"/>
              <a:ea typeface="+mn-ea"/>
              <a:cs typeface="Arial"/>
            </a:rPr>
            <a:t>5</a:t>
          </a:r>
          <a:r>
            <a:rPr lang="ja-JP" altLang="en-US" sz="10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％）</a:t>
          </a:r>
        </a:p>
      </cdr:txBody>
    </cdr:sp>
  </cdr:relSizeAnchor>
  <cdr:relSizeAnchor xmlns:cdr="http://schemas.openxmlformats.org/drawingml/2006/chartDrawing">
    <cdr:from>
      <cdr:x>0.04139</cdr:x>
      <cdr:y>0.7391</cdr:y>
    </cdr:from>
    <cdr:to>
      <cdr:x>0.27682</cdr:x>
      <cdr:y>0.90904</cdr:y>
    </cdr:to>
    <cdr:sp macro="" textlink="">
      <cdr:nvSpPr>
        <cdr:cNvPr id="387078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28136" y="4245412"/>
          <a:ext cx="1299658" cy="8868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lnSpc>
              <a:spcPts val="1200"/>
            </a:lnSpc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運輸部門</a:t>
          </a:r>
        </a:p>
        <a:p xmlns:a="http://schemas.openxmlformats.org/drawingml/2006/main">
          <a:pPr algn="ctr" rtl="1">
            <a:lnSpc>
              <a:spcPts val="1100"/>
            </a:lnSpc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（自動車・船舶等）</a:t>
          </a:r>
        </a:p>
        <a:p xmlns:a="http://schemas.openxmlformats.org/drawingml/2006/main">
          <a:pPr algn="ctr" rtl="1">
            <a:lnSpc>
              <a:spcPts val="1200"/>
            </a:lnSpc>
            <a:defRPr sz="1000"/>
          </a:pPr>
          <a:r>
            <a:rPr lang="en-US" altLang="ja-JP" sz="1000" b="0" i="0" strike="noStrike">
              <a:solidFill>
                <a:srgbClr val="000000"/>
              </a:solidFill>
              <a:latin typeface="Arial"/>
              <a:ea typeface="+mn-ea"/>
              <a:cs typeface="Arial"/>
            </a:rPr>
            <a:t>17</a:t>
          </a:r>
          <a:r>
            <a:rPr lang="ja-JP" altLang="en-US" sz="10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％</a:t>
          </a:r>
        </a:p>
        <a:p xmlns:a="http://schemas.openxmlformats.org/drawingml/2006/main">
          <a:pPr algn="ctr" rtl="1">
            <a:lnSpc>
              <a:spcPts val="1200"/>
            </a:lnSpc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（</a:t>
          </a:r>
          <a:r>
            <a:rPr lang="en-US" altLang="ja-JP" sz="1000" b="0" i="0" strike="noStrike">
              <a:solidFill>
                <a:srgbClr val="000000"/>
              </a:solidFill>
              <a:latin typeface="Arial"/>
              <a:ea typeface="+mn-ea"/>
              <a:cs typeface="Arial"/>
            </a:rPr>
            <a:t>16</a:t>
          </a:r>
          <a:r>
            <a:rPr lang="ja-JP" altLang="en-US" sz="10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％）</a:t>
          </a:r>
        </a:p>
      </cdr:txBody>
    </cdr:sp>
  </cdr:relSizeAnchor>
  <cdr:relSizeAnchor xmlns:cdr="http://schemas.openxmlformats.org/drawingml/2006/chartDrawing">
    <cdr:from>
      <cdr:x>0.18346</cdr:x>
      <cdr:y>0.02873</cdr:y>
    </cdr:from>
    <cdr:to>
      <cdr:x>0.52104</cdr:x>
      <cdr:y>0.12817</cdr:y>
    </cdr:to>
    <cdr:sp macro="" textlink="">
      <cdr:nvSpPr>
        <cdr:cNvPr id="387079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21577" y="156936"/>
          <a:ext cx="1896417" cy="53707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廃棄物（ﾌﾟﾗｽﾁｯｸ、廃油の焼却）</a:t>
          </a:r>
        </a:p>
        <a:p xmlns:a="http://schemas.openxmlformats.org/drawingml/2006/main">
          <a:pPr algn="ctr" rtl="1">
            <a:defRPr sz="1000"/>
          </a:pPr>
          <a:r>
            <a:rPr lang="en-US" altLang="ja-JP" sz="1000" b="0" i="0" strike="noStrike">
              <a:solidFill>
                <a:srgbClr val="000000"/>
              </a:solidFill>
              <a:latin typeface="Arial"/>
              <a:ea typeface="+mn-ea"/>
              <a:cs typeface="Arial"/>
            </a:rPr>
            <a:t>2</a:t>
          </a:r>
          <a:r>
            <a:rPr lang="ja-JP" altLang="en-US" sz="10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％</a:t>
          </a:r>
        </a:p>
        <a:p xmlns:a="http://schemas.openxmlformats.org/drawingml/2006/main">
          <a:pPr algn="ctr" rtl="1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（</a:t>
          </a:r>
          <a:r>
            <a:rPr lang="en-US" altLang="ja-JP" sz="1000" b="0" i="0" strike="noStrike">
              <a:solidFill>
                <a:srgbClr val="000000"/>
              </a:solidFill>
              <a:latin typeface="Arial"/>
              <a:ea typeface="+mn-ea"/>
              <a:cs typeface="Arial"/>
            </a:rPr>
            <a:t>2</a:t>
          </a:r>
          <a:r>
            <a:rPr lang="ja-JP" altLang="en-US" sz="10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％）</a:t>
          </a:r>
        </a:p>
      </cdr:txBody>
    </cdr:sp>
  </cdr:relSizeAnchor>
  <cdr:relSizeAnchor xmlns:cdr="http://schemas.openxmlformats.org/drawingml/2006/chartDrawing">
    <cdr:from>
      <cdr:x>0.52842</cdr:x>
      <cdr:y>0.04006</cdr:y>
    </cdr:from>
    <cdr:to>
      <cdr:x>0.85391</cdr:x>
      <cdr:y>0.13661</cdr:y>
    </cdr:to>
    <cdr:sp macro="" textlink="">
      <cdr:nvSpPr>
        <cdr:cNvPr id="387080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974598" y="222859"/>
          <a:ext cx="1832296" cy="53707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農業・その他（燃料の漏出等）</a:t>
          </a:r>
        </a:p>
        <a:p xmlns:a="http://schemas.openxmlformats.org/drawingml/2006/main">
          <a:pPr algn="ctr" rtl="0">
            <a:defRPr sz="1000"/>
          </a:pPr>
          <a:r>
            <a:rPr lang="en-US" altLang="ja-JP" sz="1000" b="0" i="0" strike="noStrike">
              <a:solidFill>
                <a:srgbClr val="000000"/>
              </a:solidFill>
              <a:latin typeface="Arial"/>
              <a:cs typeface="Arial"/>
            </a:rPr>
            <a:t>0.1</a:t>
          </a:r>
          <a:r>
            <a:rPr lang="ja-JP" altLang="en-US" sz="10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％</a:t>
          </a:r>
        </a:p>
        <a:p xmlns:a="http://schemas.openxmlformats.org/drawingml/2006/main">
          <a:pPr algn="ctr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（</a:t>
          </a:r>
          <a:r>
            <a:rPr lang="en-US" altLang="ja-JP" sz="1000" b="0" i="0" strike="noStrike">
              <a:solidFill>
                <a:srgbClr val="000000"/>
              </a:solidFill>
              <a:latin typeface="Arial"/>
              <a:cs typeface="Arial"/>
            </a:rPr>
            <a:t>0.1</a:t>
          </a:r>
          <a:r>
            <a:rPr lang="ja-JP" altLang="en-US" sz="10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％）</a:t>
          </a:r>
        </a:p>
      </cdr:txBody>
    </cdr:sp>
  </cdr:relSizeAnchor>
  <cdr:relSizeAnchor xmlns:cdr="http://schemas.openxmlformats.org/drawingml/2006/chartDrawing">
    <cdr:from>
      <cdr:x>0.02293</cdr:x>
      <cdr:y>0.10084</cdr:y>
    </cdr:from>
    <cdr:to>
      <cdr:x>0.21398</cdr:x>
      <cdr:y>0.22927</cdr:y>
    </cdr:to>
    <cdr:sp macro="" textlink="">
      <cdr:nvSpPr>
        <cdr:cNvPr id="387081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7291" y="546195"/>
          <a:ext cx="1062855" cy="7037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工業プロセス</a:t>
          </a:r>
        </a:p>
        <a:p xmlns:a="http://schemas.openxmlformats.org/drawingml/2006/main">
          <a:pPr algn="ctr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（石灰石消費等）</a:t>
          </a:r>
        </a:p>
        <a:p xmlns:a="http://schemas.openxmlformats.org/drawingml/2006/main">
          <a:pPr algn="ctr" rtl="0">
            <a:defRPr sz="1000"/>
          </a:pPr>
          <a:r>
            <a:rPr lang="en-US" altLang="ja-JP" sz="1000" b="0" i="0" strike="noStrike">
              <a:solidFill>
                <a:srgbClr val="000000"/>
              </a:solidFill>
              <a:latin typeface="Arial"/>
              <a:ea typeface="+mn-ea"/>
              <a:cs typeface="Arial"/>
            </a:rPr>
            <a:t>4</a:t>
          </a:r>
          <a:r>
            <a:rPr lang="ja-JP" altLang="en-US" sz="10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％</a:t>
          </a:r>
        </a:p>
        <a:p xmlns:a="http://schemas.openxmlformats.org/drawingml/2006/main">
          <a:pPr algn="ctr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（</a:t>
          </a:r>
          <a:r>
            <a:rPr lang="en-US" altLang="ja-JP" sz="1000" b="0" i="0" strike="noStrike">
              <a:solidFill>
                <a:srgbClr val="000000"/>
              </a:solidFill>
              <a:latin typeface="Arial"/>
              <a:ea typeface="+mn-ea"/>
              <a:cs typeface="Arial"/>
            </a:rPr>
            <a:t>4</a:t>
          </a:r>
          <a:r>
            <a:rPr lang="ja-JP" altLang="en-US" sz="10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％）</a:t>
          </a:r>
        </a:p>
      </cdr:txBody>
    </cdr:sp>
  </cdr:relSizeAnchor>
  <cdr:relSizeAnchor xmlns:cdr="http://schemas.openxmlformats.org/drawingml/2006/chartDrawing">
    <cdr:from>
      <cdr:x>0.57227</cdr:x>
      <cdr:y>0.18126</cdr:y>
    </cdr:from>
    <cdr:to>
      <cdr:x>0.76716</cdr:x>
      <cdr:y>0.20854</cdr:y>
    </cdr:to>
    <cdr:sp macro="" textlink="">
      <cdr:nvSpPr>
        <cdr:cNvPr id="387082" name="Line 10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3223096" y="927100"/>
          <a:ext cx="1114254" cy="143768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0.50983</cdr:x>
      <cdr:y>0.12649</cdr:y>
    </cdr:from>
    <cdr:to>
      <cdr:x>0.59439</cdr:x>
      <cdr:y>0.20191</cdr:y>
    </cdr:to>
    <cdr:sp macro="" textlink="">
      <cdr:nvSpPr>
        <cdr:cNvPr id="387083" name="Line 1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2868309" y="650518"/>
          <a:ext cx="479517" cy="382012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0.40832</cdr:x>
      <cdr:y>0.07685</cdr:y>
    </cdr:from>
    <cdr:to>
      <cdr:x>0.48206</cdr:x>
      <cdr:y>0.20854</cdr:y>
    </cdr:to>
    <cdr:sp macro="" textlink="">
      <cdr:nvSpPr>
        <cdr:cNvPr id="387084" name="Line 1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2290394" y="397212"/>
          <a:ext cx="419924" cy="67365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0.19768</cdr:x>
      <cdr:y>0.16874</cdr:y>
    </cdr:from>
    <cdr:to>
      <cdr:x>0.44162</cdr:x>
      <cdr:y>0.21233</cdr:y>
    </cdr:to>
    <cdr:sp macro="" textlink="">
      <cdr:nvSpPr>
        <cdr:cNvPr id="387085" name="Line 1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112795" y="938632"/>
          <a:ext cx="1373230" cy="242467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0.19719</cdr:x>
      <cdr:y>0.30137</cdr:y>
    </cdr:from>
    <cdr:to>
      <cdr:x>0.30118</cdr:x>
      <cdr:y>0.32256</cdr:y>
    </cdr:to>
    <cdr:sp macro="" textlink="">
      <cdr:nvSpPr>
        <cdr:cNvPr id="387086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110036" y="1676400"/>
          <a:ext cx="585413" cy="117872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0.17597</cdr:x>
      <cdr:y>0.50514</cdr:y>
    </cdr:from>
    <cdr:to>
      <cdr:x>0.2335</cdr:x>
      <cdr:y>0.52911</cdr:y>
    </cdr:to>
    <cdr:sp macro="" textlink="">
      <cdr:nvSpPr>
        <cdr:cNvPr id="387087" name="Line 1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990599" y="2809875"/>
          <a:ext cx="323849" cy="13335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0.25212</cdr:x>
      <cdr:y>0.75171</cdr:y>
    </cdr:from>
    <cdr:to>
      <cdr:x>0.4467</cdr:x>
      <cdr:y>0.78596</cdr:y>
    </cdr:to>
    <cdr:sp macro="" textlink="">
      <cdr:nvSpPr>
        <cdr:cNvPr id="387088" name="Line 1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19225" y="4181475"/>
          <a:ext cx="1095375" cy="19050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0.78511</cdr:x>
      <cdr:y>0.46918</cdr:y>
    </cdr:from>
    <cdr:to>
      <cdr:x>0.83966</cdr:x>
      <cdr:y>0.49017</cdr:y>
    </cdr:to>
    <cdr:sp macro="" textlink="">
      <cdr:nvSpPr>
        <cdr:cNvPr id="387089" name="Line 1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4419600" y="2609850"/>
          <a:ext cx="307077" cy="11677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0.71863</cdr:x>
      <cdr:y>0.82848</cdr:y>
    </cdr:from>
    <cdr:to>
      <cdr:x>0.94028</cdr:x>
      <cdr:y>0.88916</cdr:y>
    </cdr:to>
    <cdr:sp macro="" textlink="">
      <cdr:nvSpPr>
        <cdr:cNvPr id="19" name="テキスト ボックス 1"/>
        <cdr:cNvSpPr txBox="1"/>
      </cdr:nvSpPr>
      <cdr:spPr>
        <a:xfrm xmlns:a="http://schemas.openxmlformats.org/drawingml/2006/main">
          <a:off x="4048125" y="4676775"/>
          <a:ext cx="1247775" cy="314325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ysClr val="windowText" lastClr="000000"/>
          </a:solidFill>
        </a:ln>
      </cdr:spPr>
      <cdr:txBody>
        <a:bodyPr xmlns:a="http://schemas.openxmlformats.org/drawingml/2006/main" wrap="none" rtlCol="0" anchor="ctr" anchorCtr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ja-JP" altLang="en-US" sz="1100"/>
            <a:t>（　）：直接排出</a:t>
          </a:r>
        </a:p>
      </cdr:txBody>
    </cdr:sp>
  </cdr:relSizeAnchor>
  <cdr:relSizeAnchor xmlns:cdr="http://schemas.openxmlformats.org/drawingml/2006/chartDrawing">
    <cdr:from>
      <cdr:x>0.37789</cdr:x>
      <cdr:y>0.41495</cdr:y>
    </cdr:from>
    <cdr:to>
      <cdr:x>0.63623</cdr:x>
      <cdr:y>0.59438</cdr:y>
    </cdr:to>
    <cdr:sp macro="" textlink="">
      <cdr:nvSpPr>
        <cdr:cNvPr id="22" name="テキスト ボックス 2"/>
        <cdr:cNvSpPr txBox="1"/>
      </cdr:nvSpPr>
      <cdr:spPr>
        <a:xfrm xmlns:a="http://schemas.openxmlformats.org/drawingml/2006/main">
          <a:off x="2127250" y="2308225"/>
          <a:ext cx="1454244" cy="998094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kumimoji="1" lang="ja-JP" altLang="en-US" sz="1100"/>
            <a:t>二酸化炭素総排出量</a:t>
          </a:r>
        </a:p>
        <a:p xmlns:a="http://schemas.openxmlformats.org/drawingml/2006/main">
          <a:pPr algn="ctr"/>
          <a:r>
            <a:rPr kumimoji="1" lang="en-US" altLang="ja-JP" sz="1100"/>
            <a:t>2013</a:t>
          </a:r>
          <a:r>
            <a:rPr kumimoji="1" lang="ja-JP" altLang="en-US" sz="1100"/>
            <a:t>年度</a:t>
          </a:r>
        </a:p>
        <a:p xmlns:a="http://schemas.openxmlformats.org/drawingml/2006/main">
          <a:pPr algn="ctr"/>
          <a:r>
            <a:rPr kumimoji="1" lang="ja-JP" altLang="en-US" sz="1100"/>
            <a:t>（平成</a:t>
          </a:r>
          <a:r>
            <a:rPr kumimoji="1" lang="en-US" altLang="ja-JP" sz="1100"/>
            <a:t>25</a:t>
          </a:r>
          <a:r>
            <a:rPr kumimoji="1" lang="ja-JP" altLang="en-US" sz="1100"/>
            <a:t>年度）</a:t>
          </a:r>
        </a:p>
        <a:p xmlns:a="http://schemas.openxmlformats.org/drawingml/2006/main">
          <a:pPr algn="ctr"/>
          <a:r>
            <a:rPr kumimoji="1" lang="en-US" altLang="ja-JP" sz="1100"/>
            <a:t>13</a:t>
          </a:r>
          <a:r>
            <a:rPr kumimoji="1" lang="ja-JP" altLang="en-US" sz="1100"/>
            <a:t>億</a:t>
          </a:r>
          <a:r>
            <a:rPr kumimoji="1" lang="en-US" altLang="ja-JP" sz="1100"/>
            <a:t>1,100</a:t>
          </a:r>
          <a:r>
            <a:rPr kumimoji="1" lang="ja-JP" altLang="en-US" sz="1100"/>
            <a:t>万トン</a:t>
          </a:r>
        </a:p>
        <a:p xmlns:a="http://schemas.openxmlformats.org/drawingml/2006/main">
          <a:pPr algn="ctr"/>
          <a:endParaRPr kumimoji="1" lang="ja-JP" altLang="en-US" sz="1100"/>
        </a:p>
      </cdr:txBody>
    </cdr:sp>
  </cdr:relSizeAnchor>
  <cdr:relSizeAnchor xmlns:cdr="http://schemas.openxmlformats.org/drawingml/2006/chartDrawing">
    <cdr:from>
      <cdr:x>0.39337</cdr:x>
      <cdr:y>0.28662</cdr:y>
    </cdr:from>
    <cdr:to>
      <cdr:x>0.63486</cdr:x>
      <cdr:y>0.3294</cdr:y>
    </cdr:to>
    <cdr:sp macro="" textlink="">
      <cdr:nvSpPr>
        <cdr:cNvPr id="23" name="テキスト ボックス 1"/>
        <cdr:cNvSpPr txBox="1"/>
      </cdr:nvSpPr>
      <cdr:spPr>
        <a:xfrm xmlns:a="http://schemas.openxmlformats.org/drawingml/2006/main">
          <a:off x="2214415" y="1594375"/>
          <a:ext cx="1359414" cy="23796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ja-JP" altLang="en-US" sz="1400">
              <a:latin typeface="HGP創英角ｺﾞｼｯｸUB" pitchFamily="50" charset="-128"/>
              <a:ea typeface="HGP創英角ｺﾞｼｯｸUB" pitchFamily="50" charset="-128"/>
            </a:rPr>
            <a:t>電気熱配分前</a:t>
          </a:r>
        </a:p>
      </cdr:txBody>
    </cdr:sp>
  </cdr:relSizeAnchor>
  <cdr:relSizeAnchor xmlns:cdr="http://schemas.openxmlformats.org/drawingml/2006/chartDrawing">
    <cdr:from>
      <cdr:x>0.38973</cdr:x>
      <cdr:y>0.21632</cdr:y>
    </cdr:from>
    <cdr:to>
      <cdr:x>0.63147</cdr:x>
      <cdr:y>0.25985</cdr:y>
    </cdr:to>
    <cdr:sp macro="" textlink="">
      <cdr:nvSpPr>
        <cdr:cNvPr id="24" name="テキスト ボックス 1"/>
        <cdr:cNvSpPr txBox="1"/>
      </cdr:nvSpPr>
      <cdr:spPr>
        <a:xfrm xmlns:a="http://schemas.openxmlformats.org/drawingml/2006/main">
          <a:off x="2193925" y="1203325"/>
          <a:ext cx="1360821" cy="24213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ja-JP" altLang="en-US" sz="1400">
              <a:latin typeface="HGP創英角ｺﾞｼｯｸUB" pitchFamily="50" charset="-128"/>
              <a:ea typeface="HGP創英角ｺﾞｼｯｸUB" pitchFamily="50" charset="-128"/>
            </a:rPr>
            <a:t>電気熱配分後</a:t>
          </a:r>
        </a:p>
      </cdr:txBody>
    </cdr:sp>
  </cdr:relSizeAnchor>
</c:userShapes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63</xdr:col>
      <xdr:colOff>485775</xdr:colOff>
      <xdr:row>3</xdr:row>
      <xdr:rowOff>85725</xdr:rowOff>
    </xdr:from>
    <xdr:to>
      <xdr:col>69</xdr:col>
      <xdr:colOff>495300</xdr:colOff>
      <xdr:row>27</xdr:row>
      <xdr:rowOff>19050</xdr:rowOff>
    </xdr:to>
    <xdr:graphicFrame macro="">
      <xdr:nvGraphicFramePr>
        <xdr:cNvPr id="38889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57</xdr:col>
      <xdr:colOff>542925</xdr:colOff>
      <xdr:row>3</xdr:row>
      <xdr:rowOff>161925</xdr:rowOff>
    </xdr:from>
    <xdr:to>
      <xdr:col>63</xdr:col>
      <xdr:colOff>561975</xdr:colOff>
      <xdr:row>27</xdr:row>
      <xdr:rowOff>95250</xdr:rowOff>
    </xdr:to>
    <xdr:graphicFrame macro="">
      <xdr:nvGraphicFramePr>
        <xdr:cNvPr id="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</cdr:x>
      <cdr:y>0.27125</cdr:y>
    </cdr:from>
    <cdr:to>
      <cdr:x>0</cdr:x>
      <cdr:y>0.28272</cdr:y>
    </cdr:to>
    <cdr:sp macro="" textlink="">
      <cdr:nvSpPr>
        <cdr:cNvPr id="38912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1028487"/>
          <a:ext cx="1167665" cy="65687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廃棄物</a:t>
          </a:r>
        </a:p>
        <a:p xmlns:a="http://schemas.openxmlformats.org/drawingml/2006/main">
          <a:pPr algn="ctr" rtl="1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（埋立、</a:t>
          </a:r>
        </a:p>
        <a:p xmlns:a="http://schemas.openxmlformats.org/drawingml/2006/main">
          <a:pPr algn="ctr" rtl="1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排水処理等）</a:t>
          </a:r>
        </a:p>
      </cdr:txBody>
    </cdr:sp>
  </cdr:relSizeAnchor>
  <cdr:relSizeAnchor xmlns:cdr="http://schemas.openxmlformats.org/drawingml/2006/chartDrawing">
    <cdr:from>
      <cdr:x>0.4978</cdr:x>
      <cdr:y>0.17621</cdr:y>
    </cdr:from>
    <cdr:to>
      <cdr:x>0.55286</cdr:x>
      <cdr:y>0.2511</cdr:y>
    </cdr:to>
    <cdr:cxnSp macro="">
      <cdr:nvCxnSpPr>
        <cdr:cNvPr id="5" name="直線コネクタ 4"/>
        <cdr:cNvCxnSpPr/>
      </cdr:nvCxnSpPr>
      <cdr:spPr bwMode="auto">
        <a:xfrm xmlns:a="http://schemas.openxmlformats.org/drawingml/2006/main" flipH="1">
          <a:off x="2152650" y="762000"/>
          <a:ext cx="238126" cy="323850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0.81571</cdr:x>
      <cdr:y>0.65712</cdr:y>
    </cdr:from>
    <cdr:to>
      <cdr:x>0.86123</cdr:x>
      <cdr:y>0.76652</cdr:y>
    </cdr:to>
    <cdr:cxnSp macro="">
      <cdr:nvCxnSpPr>
        <cdr:cNvPr id="12" name="直線コネクタ 11"/>
        <cdr:cNvCxnSpPr/>
      </cdr:nvCxnSpPr>
      <cdr:spPr bwMode="auto">
        <a:xfrm xmlns:a="http://schemas.openxmlformats.org/drawingml/2006/main" flipH="1" flipV="1">
          <a:off x="3527425" y="2841625"/>
          <a:ext cx="196850" cy="473075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0.41189</cdr:x>
      <cdr:y>0.18062</cdr:y>
    </cdr:from>
    <cdr:to>
      <cdr:x>0.46916</cdr:x>
      <cdr:y>0.2511</cdr:y>
    </cdr:to>
    <cdr:cxnSp macro="">
      <cdr:nvCxnSpPr>
        <cdr:cNvPr id="14" name="直線コネクタ 13"/>
        <cdr:cNvCxnSpPr/>
      </cdr:nvCxnSpPr>
      <cdr:spPr bwMode="auto">
        <a:xfrm xmlns:a="http://schemas.openxmlformats.org/drawingml/2006/main" flipH="1" flipV="1">
          <a:off x="1781175" y="781050"/>
          <a:ext cx="247650" cy="304801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0.25771</cdr:x>
      <cdr:y>0.26211</cdr:y>
    </cdr:from>
    <cdr:to>
      <cdr:x>0.41043</cdr:x>
      <cdr:y>0.26285</cdr:y>
    </cdr:to>
    <cdr:cxnSp macro="">
      <cdr:nvCxnSpPr>
        <cdr:cNvPr id="16" name="直線コネクタ 15"/>
        <cdr:cNvCxnSpPr/>
      </cdr:nvCxnSpPr>
      <cdr:spPr bwMode="auto">
        <a:xfrm xmlns:a="http://schemas.openxmlformats.org/drawingml/2006/main" flipH="1" flipV="1">
          <a:off x="1114425" y="1133475"/>
          <a:ext cx="660400" cy="3177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0.15272</cdr:x>
      <cdr:y>0.39941</cdr:y>
    </cdr:from>
    <cdr:to>
      <cdr:x>0.19604</cdr:x>
      <cdr:y>0.46035</cdr:y>
    </cdr:to>
    <cdr:cxnSp macro="">
      <cdr:nvCxnSpPr>
        <cdr:cNvPr id="18" name="直線コネクタ 17"/>
        <cdr:cNvCxnSpPr/>
      </cdr:nvCxnSpPr>
      <cdr:spPr bwMode="auto">
        <a:xfrm xmlns:a="http://schemas.openxmlformats.org/drawingml/2006/main" flipH="1" flipV="1">
          <a:off x="660400" y="1727201"/>
          <a:ext cx="187325" cy="263524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0.3766</cdr:x>
      <cdr:y>0.46109</cdr:y>
    </cdr:from>
    <cdr:to>
      <cdr:x>0.62636</cdr:x>
      <cdr:y>0.69447</cdr:y>
    </cdr:to>
    <cdr:sp macro="" textlink="">
      <cdr:nvSpPr>
        <cdr:cNvPr id="9" name="テキスト ボックス 2"/>
        <cdr:cNvSpPr txBox="1"/>
      </cdr:nvSpPr>
      <cdr:spPr>
        <a:xfrm xmlns:a="http://schemas.openxmlformats.org/drawingml/2006/main">
          <a:off x="1628552" y="1993900"/>
          <a:ext cx="1080039" cy="1009251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kumimoji="1" lang="ja-JP" altLang="en-US" sz="1100"/>
            <a:t>メタン総排出量</a:t>
          </a:r>
        </a:p>
        <a:p xmlns:a="http://schemas.openxmlformats.org/drawingml/2006/main">
          <a:pPr algn="ctr"/>
          <a:r>
            <a:rPr kumimoji="1" lang="en-US" altLang="ja-JP" sz="1100"/>
            <a:t>2013</a:t>
          </a:r>
          <a:r>
            <a:rPr kumimoji="1" lang="ja-JP" altLang="en-US" sz="1100"/>
            <a:t>年度</a:t>
          </a:r>
        </a:p>
        <a:p xmlns:a="http://schemas.openxmlformats.org/drawingml/2006/main">
          <a:pPr algn="ctr"/>
          <a:r>
            <a:rPr kumimoji="1" lang="ja-JP" altLang="en-US" sz="1100"/>
            <a:t>（平成</a:t>
          </a:r>
          <a:r>
            <a:rPr kumimoji="1" lang="en-US" altLang="ja-JP" sz="1100"/>
            <a:t>25</a:t>
          </a:r>
          <a:r>
            <a:rPr kumimoji="1" lang="ja-JP" altLang="en-US" sz="1100"/>
            <a:t>年度）</a:t>
          </a:r>
        </a:p>
        <a:p xmlns:a="http://schemas.openxmlformats.org/drawingml/2006/main">
          <a:pPr algn="ctr"/>
          <a:r>
            <a:rPr kumimoji="1" lang="en-US" altLang="ja-JP" sz="1100"/>
            <a:t>3,600</a:t>
          </a:r>
          <a:r>
            <a:rPr kumimoji="1" lang="ja-JP" altLang="en-US" sz="1100"/>
            <a:t>万トン</a:t>
          </a:r>
          <a:endParaRPr kumimoji="1" lang="en-US" altLang="ja-JP" sz="1100"/>
        </a:p>
        <a:p xmlns:a="http://schemas.openxmlformats.org/drawingml/2006/main">
          <a:pPr algn="ctr"/>
          <a:r>
            <a:rPr kumimoji="1" lang="en-US" altLang="ja-JP" sz="1100"/>
            <a:t>(CO</a:t>
          </a:r>
          <a:r>
            <a:rPr kumimoji="1" lang="en-US" altLang="ja-JP" sz="800"/>
            <a:t>2</a:t>
          </a:r>
          <a:r>
            <a:rPr kumimoji="1" lang="ja-JP" altLang="en-US" sz="1100"/>
            <a:t>換算</a:t>
          </a:r>
          <a:r>
            <a:rPr kumimoji="1" lang="en-US" altLang="ja-JP" sz="1100"/>
            <a:t>)</a:t>
          </a:r>
          <a:endParaRPr kumimoji="1" lang="ja-JP" altLang="en-US" sz="1100"/>
        </a:p>
      </cdr:txBody>
    </cdr:sp>
  </cdr:relSizeAnchor>
</c:userShapes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</cdr:x>
      <cdr:y>0.27125</cdr:y>
    </cdr:from>
    <cdr:to>
      <cdr:x>0</cdr:x>
      <cdr:y>0.28272</cdr:y>
    </cdr:to>
    <cdr:sp macro="" textlink="">
      <cdr:nvSpPr>
        <cdr:cNvPr id="38912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1028487"/>
          <a:ext cx="1167665" cy="65687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廃棄物</a:t>
          </a:r>
        </a:p>
        <a:p xmlns:a="http://schemas.openxmlformats.org/drawingml/2006/main">
          <a:pPr algn="ctr" rtl="1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（埋立、</a:t>
          </a:r>
        </a:p>
        <a:p xmlns:a="http://schemas.openxmlformats.org/drawingml/2006/main">
          <a:pPr algn="ctr" rtl="1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排水処理等）</a:t>
          </a:r>
        </a:p>
      </cdr:txBody>
    </cdr:sp>
  </cdr:relSizeAnchor>
  <cdr:relSizeAnchor xmlns:cdr="http://schemas.openxmlformats.org/drawingml/2006/chartDrawing">
    <cdr:from>
      <cdr:x>0.4978</cdr:x>
      <cdr:y>0.17621</cdr:y>
    </cdr:from>
    <cdr:to>
      <cdr:x>0.55286</cdr:x>
      <cdr:y>0.2511</cdr:y>
    </cdr:to>
    <cdr:cxnSp macro="">
      <cdr:nvCxnSpPr>
        <cdr:cNvPr id="5" name="直線コネクタ 4"/>
        <cdr:cNvCxnSpPr/>
      </cdr:nvCxnSpPr>
      <cdr:spPr bwMode="auto">
        <a:xfrm xmlns:a="http://schemas.openxmlformats.org/drawingml/2006/main" flipH="1">
          <a:off x="2152650" y="762000"/>
          <a:ext cx="238126" cy="323850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0.81571</cdr:x>
      <cdr:y>0.65712</cdr:y>
    </cdr:from>
    <cdr:to>
      <cdr:x>0.86123</cdr:x>
      <cdr:y>0.76652</cdr:y>
    </cdr:to>
    <cdr:cxnSp macro="">
      <cdr:nvCxnSpPr>
        <cdr:cNvPr id="12" name="直線コネクタ 11"/>
        <cdr:cNvCxnSpPr/>
      </cdr:nvCxnSpPr>
      <cdr:spPr bwMode="auto">
        <a:xfrm xmlns:a="http://schemas.openxmlformats.org/drawingml/2006/main" flipH="1" flipV="1">
          <a:off x="3527425" y="2841625"/>
          <a:ext cx="196850" cy="473075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0.41189</cdr:x>
      <cdr:y>0.18062</cdr:y>
    </cdr:from>
    <cdr:to>
      <cdr:x>0.46916</cdr:x>
      <cdr:y>0.2511</cdr:y>
    </cdr:to>
    <cdr:cxnSp macro="">
      <cdr:nvCxnSpPr>
        <cdr:cNvPr id="14" name="直線コネクタ 13"/>
        <cdr:cNvCxnSpPr/>
      </cdr:nvCxnSpPr>
      <cdr:spPr bwMode="auto">
        <a:xfrm xmlns:a="http://schemas.openxmlformats.org/drawingml/2006/main" flipH="1" flipV="1">
          <a:off x="1781175" y="781050"/>
          <a:ext cx="247650" cy="304801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0.25771</cdr:x>
      <cdr:y>0.26211</cdr:y>
    </cdr:from>
    <cdr:to>
      <cdr:x>0.41043</cdr:x>
      <cdr:y>0.26285</cdr:y>
    </cdr:to>
    <cdr:cxnSp macro="">
      <cdr:nvCxnSpPr>
        <cdr:cNvPr id="16" name="直線コネクタ 15"/>
        <cdr:cNvCxnSpPr/>
      </cdr:nvCxnSpPr>
      <cdr:spPr bwMode="auto">
        <a:xfrm xmlns:a="http://schemas.openxmlformats.org/drawingml/2006/main" flipH="1" flipV="1">
          <a:off x="1114425" y="1133475"/>
          <a:ext cx="660400" cy="3177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0.15272</cdr:x>
      <cdr:y>0.39941</cdr:y>
    </cdr:from>
    <cdr:to>
      <cdr:x>0.19604</cdr:x>
      <cdr:y>0.46035</cdr:y>
    </cdr:to>
    <cdr:cxnSp macro="">
      <cdr:nvCxnSpPr>
        <cdr:cNvPr id="18" name="直線コネクタ 17"/>
        <cdr:cNvCxnSpPr/>
      </cdr:nvCxnSpPr>
      <cdr:spPr bwMode="auto">
        <a:xfrm xmlns:a="http://schemas.openxmlformats.org/drawingml/2006/main" flipH="1" flipV="1">
          <a:off x="660400" y="1727201"/>
          <a:ext cx="187325" cy="263524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0.3766</cdr:x>
      <cdr:y>0.46109</cdr:y>
    </cdr:from>
    <cdr:to>
      <cdr:x>0.62636</cdr:x>
      <cdr:y>0.69447</cdr:y>
    </cdr:to>
    <cdr:sp macro="" textlink="">
      <cdr:nvSpPr>
        <cdr:cNvPr id="9" name="テキスト ボックス 2"/>
        <cdr:cNvSpPr txBox="1"/>
      </cdr:nvSpPr>
      <cdr:spPr>
        <a:xfrm xmlns:a="http://schemas.openxmlformats.org/drawingml/2006/main">
          <a:off x="1628552" y="1993900"/>
          <a:ext cx="1080039" cy="1009251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kumimoji="1" lang="ja-JP" altLang="en-US" sz="1100"/>
            <a:t>メタン総排出量</a:t>
          </a:r>
        </a:p>
        <a:p xmlns:a="http://schemas.openxmlformats.org/drawingml/2006/main">
          <a:pPr algn="ctr"/>
          <a:r>
            <a:rPr kumimoji="1" lang="en-US" altLang="ja-JP" sz="1100"/>
            <a:t>2005</a:t>
          </a:r>
          <a:r>
            <a:rPr kumimoji="1" lang="ja-JP" altLang="en-US" sz="1100"/>
            <a:t>年度</a:t>
          </a:r>
        </a:p>
        <a:p xmlns:a="http://schemas.openxmlformats.org/drawingml/2006/main">
          <a:pPr algn="ctr"/>
          <a:r>
            <a:rPr kumimoji="1" lang="ja-JP" altLang="en-US" sz="1100"/>
            <a:t>（平成</a:t>
          </a:r>
          <a:r>
            <a:rPr kumimoji="1" lang="en-US" altLang="ja-JP" sz="1100"/>
            <a:t>17</a:t>
          </a:r>
          <a:r>
            <a:rPr kumimoji="1" lang="ja-JP" altLang="en-US" sz="1100"/>
            <a:t>年度）</a:t>
          </a:r>
        </a:p>
        <a:p xmlns:a="http://schemas.openxmlformats.org/drawingml/2006/main">
          <a:pPr algn="ctr"/>
          <a:r>
            <a:rPr kumimoji="1" lang="en-US" altLang="ja-JP" sz="1100"/>
            <a:t>3,900</a:t>
          </a:r>
          <a:r>
            <a:rPr kumimoji="1" lang="ja-JP" altLang="en-US" sz="1100"/>
            <a:t>万トン</a:t>
          </a:r>
          <a:endParaRPr kumimoji="1" lang="en-US" altLang="ja-JP" sz="1100"/>
        </a:p>
        <a:p xmlns:a="http://schemas.openxmlformats.org/drawingml/2006/main">
          <a:pPr algn="ctr"/>
          <a:r>
            <a:rPr kumimoji="1" lang="en-US" altLang="ja-JP" sz="1100"/>
            <a:t>(CO</a:t>
          </a:r>
          <a:r>
            <a:rPr kumimoji="1" lang="en-US" altLang="ja-JP" sz="800"/>
            <a:t>2</a:t>
          </a:r>
          <a:r>
            <a:rPr kumimoji="1" lang="ja-JP" altLang="en-US" sz="1100"/>
            <a:t>換算</a:t>
          </a:r>
          <a:r>
            <a:rPr kumimoji="1" lang="en-US" altLang="ja-JP" sz="1100"/>
            <a:t>)</a:t>
          </a:r>
          <a:endParaRPr kumimoji="1" lang="ja-JP" altLang="en-US" sz="1100"/>
        </a:p>
      </cdr:txBody>
    </cdr:sp>
  </cdr:relSizeAnchor>
</c:userShapes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63</xdr:col>
      <xdr:colOff>638175</xdr:colOff>
      <xdr:row>3</xdr:row>
      <xdr:rowOff>135466</xdr:rowOff>
    </xdr:from>
    <xdr:to>
      <xdr:col>69</xdr:col>
      <xdr:colOff>572559</xdr:colOff>
      <xdr:row>27</xdr:row>
      <xdr:rowOff>89958</xdr:rowOff>
    </xdr:to>
    <xdr:graphicFrame macro="">
      <xdr:nvGraphicFramePr>
        <xdr:cNvPr id="39196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57</xdr:col>
      <xdr:colOff>190499</xdr:colOff>
      <xdr:row>3</xdr:row>
      <xdr:rowOff>158750</xdr:rowOff>
    </xdr:from>
    <xdr:to>
      <xdr:col>63</xdr:col>
      <xdr:colOff>601133</xdr:colOff>
      <xdr:row>27</xdr:row>
      <xdr:rowOff>113242</xdr:rowOff>
    </xdr:to>
    <xdr:graphicFrame macro="">
      <xdr:nvGraphicFramePr>
        <xdr:cNvPr id="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</cdr:x>
      <cdr:y>0.21975</cdr:y>
    </cdr:from>
    <cdr:to>
      <cdr:x>0</cdr:x>
      <cdr:y>0.2322</cdr:y>
    </cdr:to>
    <cdr:sp macro="" textlink="">
      <cdr:nvSpPr>
        <cdr:cNvPr id="39219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" y="791135"/>
          <a:ext cx="1257860" cy="53893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廃棄物</a:t>
          </a:r>
        </a:p>
        <a:p xmlns:a="http://schemas.openxmlformats.org/drawingml/2006/main">
          <a:pPr algn="ctr" rtl="1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（排水処理、焼却）</a:t>
          </a:r>
        </a:p>
      </cdr:txBody>
    </cdr:sp>
  </cdr:relSizeAnchor>
  <cdr:relSizeAnchor xmlns:cdr="http://schemas.openxmlformats.org/drawingml/2006/chartDrawing">
    <cdr:from>
      <cdr:x>0.82232</cdr:x>
      <cdr:y>0.34879</cdr:y>
    </cdr:from>
    <cdr:to>
      <cdr:x>0.8845</cdr:x>
      <cdr:y>0.44787</cdr:y>
    </cdr:to>
    <cdr:cxnSp macro="">
      <cdr:nvCxnSpPr>
        <cdr:cNvPr id="4" name="直線コネクタ 3"/>
        <cdr:cNvCxnSpPr/>
      </cdr:nvCxnSpPr>
      <cdr:spPr bwMode="auto">
        <a:xfrm xmlns:a="http://schemas.openxmlformats.org/drawingml/2006/main" flipH="1">
          <a:off x="3549039" y="1504950"/>
          <a:ext cx="268369" cy="427531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0.3712</cdr:x>
      <cdr:y>0.14147</cdr:y>
    </cdr:from>
    <cdr:to>
      <cdr:x>0.40498</cdr:x>
      <cdr:y>0.20388</cdr:y>
    </cdr:to>
    <cdr:cxnSp macro="">
      <cdr:nvCxnSpPr>
        <cdr:cNvPr id="6" name="直線コネクタ 5"/>
        <cdr:cNvCxnSpPr/>
      </cdr:nvCxnSpPr>
      <cdr:spPr bwMode="auto">
        <a:xfrm xmlns:a="http://schemas.openxmlformats.org/drawingml/2006/main">
          <a:off x="1602063" y="610399"/>
          <a:ext cx="145790" cy="269288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0.22467</cdr:x>
      <cdr:y>0.20705</cdr:y>
    </cdr:from>
    <cdr:to>
      <cdr:x>0.27239</cdr:x>
      <cdr:y>0.26358</cdr:y>
    </cdr:to>
    <cdr:cxnSp macro="">
      <cdr:nvCxnSpPr>
        <cdr:cNvPr id="8" name="直線コネクタ 7"/>
        <cdr:cNvCxnSpPr/>
      </cdr:nvCxnSpPr>
      <cdr:spPr bwMode="auto">
        <a:xfrm xmlns:a="http://schemas.openxmlformats.org/drawingml/2006/main">
          <a:off x="971550" y="895350"/>
          <a:ext cx="206375" cy="244475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0.14862</cdr:x>
      <cdr:y>0.71801</cdr:y>
    </cdr:from>
    <cdr:to>
      <cdr:x>0.18386</cdr:x>
      <cdr:y>0.78189</cdr:y>
    </cdr:to>
    <cdr:cxnSp macro="">
      <cdr:nvCxnSpPr>
        <cdr:cNvPr id="10" name="直線コネクタ 9"/>
        <cdr:cNvCxnSpPr/>
      </cdr:nvCxnSpPr>
      <cdr:spPr bwMode="auto">
        <a:xfrm xmlns:a="http://schemas.openxmlformats.org/drawingml/2006/main" flipV="1">
          <a:off x="641420" y="3098076"/>
          <a:ext cx="152092" cy="275631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0.37211</cdr:x>
      <cdr:y>0.41044</cdr:y>
    </cdr:from>
    <cdr:to>
      <cdr:x>0.61146</cdr:x>
      <cdr:y>0.68685</cdr:y>
    </cdr:to>
    <cdr:sp macro="" textlink="">
      <cdr:nvSpPr>
        <cdr:cNvPr id="9" name="テキスト ボックス 2"/>
        <cdr:cNvSpPr txBox="1"/>
      </cdr:nvSpPr>
      <cdr:spPr>
        <a:xfrm xmlns:a="http://schemas.openxmlformats.org/drawingml/2006/main">
          <a:off x="1606003" y="1770990"/>
          <a:ext cx="1032975" cy="1192634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kumimoji="1" lang="ja-JP" altLang="en-US" sz="1100"/>
            <a:t>一酸化二窒素</a:t>
          </a:r>
          <a:endParaRPr kumimoji="1" lang="en-US" altLang="ja-JP" sz="1100"/>
        </a:p>
        <a:p xmlns:a="http://schemas.openxmlformats.org/drawingml/2006/main">
          <a:pPr algn="ctr"/>
          <a:r>
            <a:rPr kumimoji="1" lang="ja-JP" altLang="en-US" sz="1100"/>
            <a:t>総排出量</a:t>
          </a:r>
        </a:p>
        <a:p xmlns:a="http://schemas.openxmlformats.org/drawingml/2006/main">
          <a:pPr algn="ctr"/>
          <a:r>
            <a:rPr kumimoji="1" lang="en-US" altLang="ja-JP" sz="1100"/>
            <a:t>2013</a:t>
          </a:r>
          <a:r>
            <a:rPr kumimoji="1" lang="ja-JP" altLang="en-US" sz="1100"/>
            <a:t>年度</a:t>
          </a:r>
        </a:p>
        <a:p xmlns:a="http://schemas.openxmlformats.org/drawingml/2006/main">
          <a:pPr algn="ctr"/>
          <a:r>
            <a:rPr kumimoji="1" lang="ja-JP" altLang="en-US" sz="1100"/>
            <a:t>（平成</a:t>
          </a:r>
          <a:r>
            <a:rPr kumimoji="1" lang="en-US" altLang="ja-JP" sz="1100"/>
            <a:t>25</a:t>
          </a:r>
          <a:r>
            <a:rPr kumimoji="1" lang="ja-JP" altLang="en-US" sz="1100"/>
            <a:t>年度）</a:t>
          </a:r>
        </a:p>
        <a:p xmlns:a="http://schemas.openxmlformats.org/drawingml/2006/main">
          <a:pPr algn="ctr"/>
          <a:r>
            <a:rPr kumimoji="1" lang="en-US" altLang="ja-JP" sz="1100"/>
            <a:t>2,250</a:t>
          </a:r>
          <a:r>
            <a:rPr kumimoji="1" lang="ja-JP" altLang="en-US" sz="1100"/>
            <a:t>万トン</a:t>
          </a:r>
          <a:endParaRPr kumimoji="1" lang="en-US" altLang="ja-JP" sz="1100"/>
        </a:p>
        <a:p xmlns:a="http://schemas.openxmlformats.org/drawingml/2006/main">
          <a:pPr algn="ctr"/>
          <a:r>
            <a:rPr kumimoji="1" lang="en-US" altLang="ja-JP" sz="1100"/>
            <a:t>(CO</a:t>
          </a:r>
          <a:r>
            <a:rPr kumimoji="1" lang="en-US" altLang="ja-JP" sz="800"/>
            <a:t>2</a:t>
          </a:r>
          <a:r>
            <a:rPr kumimoji="1" lang="ja-JP" altLang="en-US" sz="1100"/>
            <a:t>換算</a:t>
          </a:r>
          <a:r>
            <a:rPr kumimoji="1" lang="en-US" altLang="ja-JP" sz="1100"/>
            <a:t>)</a:t>
          </a:r>
          <a:endParaRPr kumimoji="1" lang="ja-JP" altLang="en-US" sz="1100"/>
        </a:p>
      </cdr:txBody>
    </cdr:sp>
  </cdr:relSizeAnchor>
</c:userShapes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</cdr:x>
      <cdr:y>0.21975</cdr:y>
    </cdr:from>
    <cdr:to>
      <cdr:x>0</cdr:x>
      <cdr:y>0.2322</cdr:y>
    </cdr:to>
    <cdr:sp macro="" textlink="">
      <cdr:nvSpPr>
        <cdr:cNvPr id="39219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" y="791135"/>
          <a:ext cx="1257860" cy="53893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廃棄物</a:t>
          </a:r>
        </a:p>
        <a:p xmlns:a="http://schemas.openxmlformats.org/drawingml/2006/main">
          <a:pPr algn="ctr" rtl="1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（排水処理、焼却）</a:t>
          </a:r>
        </a:p>
      </cdr:txBody>
    </cdr:sp>
  </cdr:relSizeAnchor>
  <cdr:relSizeAnchor xmlns:cdr="http://schemas.openxmlformats.org/drawingml/2006/chartDrawing">
    <cdr:from>
      <cdr:x>0.82232</cdr:x>
      <cdr:y>0.34879</cdr:y>
    </cdr:from>
    <cdr:to>
      <cdr:x>0.8845</cdr:x>
      <cdr:y>0.44787</cdr:y>
    </cdr:to>
    <cdr:cxnSp macro="">
      <cdr:nvCxnSpPr>
        <cdr:cNvPr id="4" name="直線コネクタ 3"/>
        <cdr:cNvCxnSpPr/>
      </cdr:nvCxnSpPr>
      <cdr:spPr bwMode="auto">
        <a:xfrm xmlns:a="http://schemas.openxmlformats.org/drawingml/2006/main" flipH="1">
          <a:off x="3549039" y="1504950"/>
          <a:ext cx="268369" cy="427531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0.33442</cdr:x>
      <cdr:y>0.15373</cdr:y>
    </cdr:from>
    <cdr:to>
      <cdr:x>0.3682</cdr:x>
      <cdr:y>0.21614</cdr:y>
    </cdr:to>
    <cdr:cxnSp macro="">
      <cdr:nvCxnSpPr>
        <cdr:cNvPr id="6" name="直線コネクタ 5"/>
        <cdr:cNvCxnSpPr/>
      </cdr:nvCxnSpPr>
      <cdr:spPr bwMode="auto">
        <a:xfrm xmlns:a="http://schemas.openxmlformats.org/drawingml/2006/main">
          <a:off x="1443314" y="663317"/>
          <a:ext cx="145790" cy="269288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0.10942</cdr:x>
      <cdr:y>0.35912</cdr:y>
    </cdr:from>
    <cdr:to>
      <cdr:x>0.15714</cdr:x>
      <cdr:y>0.41565</cdr:y>
    </cdr:to>
    <cdr:cxnSp macro="">
      <cdr:nvCxnSpPr>
        <cdr:cNvPr id="8" name="直線コネクタ 7"/>
        <cdr:cNvCxnSpPr/>
      </cdr:nvCxnSpPr>
      <cdr:spPr bwMode="auto">
        <a:xfrm xmlns:a="http://schemas.openxmlformats.org/drawingml/2006/main">
          <a:off x="472234" y="1549552"/>
          <a:ext cx="205954" cy="243917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0.21089</cdr:x>
      <cdr:y>0.80631</cdr:y>
    </cdr:from>
    <cdr:to>
      <cdr:x>0.25988</cdr:x>
      <cdr:y>0.84376</cdr:y>
    </cdr:to>
    <cdr:cxnSp macro="">
      <cdr:nvCxnSpPr>
        <cdr:cNvPr id="10" name="直線コネクタ 9"/>
        <cdr:cNvCxnSpPr/>
      </cdr:nvCxnSpPr>
      <cdr:spPr bwMode="auto">
        <a:xfrm xmlns:a="http://schemas.openxmlformats.org/drawingml/2006/main" flipV="1">
          <a:off x="910168" y="3479077"/>
          <a:ext cx="211426" cy="161590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0.37211</cdr:x>
      <cdr:y>0.41044</cdr:y>
    </cdr:from>
    <cdr:to>
      <cdr:x>0.61146</cdr:x>
      <cdr:y>0.68684</cdr:y>
    </cdr:to>
    <cdr:sp macro="" textlink="">
      <cdr:nvSpPr>
        <cdr:cNvPr id="9" name="テキスト ボックス 2"/>
        <cdr:cNvSpPr txBox="1"/>
      </cdr:nvSpPr>
      <cdr:spPr>
        <a:xfrm xmlns:a="http://schemas.openxmlformats.org/drawingml/2006/main">
          <a:off x="1606000" y="1770977"/>
          <a:ext cx="1032975" cy="1192634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kumimoji="1" lang="ja-JP" altLang="en-US" sz="1100"/>
            <a:t>一酸化二窒素</a:t>
          </a:r>
          <a:endParaRPr kumimoji="1" lang="en-US" altLang="ja-JP" sz="1100"/>
        </a:p>
        <a:p xmlns:a="http://schemas.openxmlformats.org/drawingml/2006/main">
          <a:pPr algn="ctr"/>
          <a:r>
            <a:rPr kumimoji="1" lang="ja-JP" altLang="en-US" sz="1100"/>
            <a:t>総排出量</a:t>
          </a:r>
        </a:p>
        <a:p xmlns:a="http://schemas.openxmlformats.org/drawingml/2006/main">
          <a:pPr algn="ctr"/>
          <a:r>
            <a:rPr kumimoji="1" lang="en-US" altLang="ja-JP" sz="1100"/>
            <a:t>2005</a:t>
          </a:r>
          <a:r>
            <a:rPr kumimoji="1" lang="ja-JP" altLang="en-US" sz="1100"/>
            <a:t>年度</a:t>
          </a:r>
        </a:p>
        <a:p xmlns:a="http://schemas.openxmlformats.org/drawingml/2006/main">
          <a:pPr algn="ctr"/>
          <a:r>
            <a:rPr kumimoji="1" lang="ja-JP" altLang="en-US" sz="1100"/>
            <a:t>（平成</a:t>
          </a:r>
          <a:r>
            <a:rPr kumimoji="1" lang="en-US" altLang="ja-JP" sz="1100"/>
            <a:t>17</a:t>
          </a:r>
          <a:r>
            <a:rPr kumimoji="1" lang="ja-JP" altLang="en-US" sz="1100"/>
            <a:t>年度）</a:t>
          </a:r>
        </a:p>
        <a:p xmlns:a="http://schemas.openxmlformats.org/drawingml/2006/main">
          <a:pPr algn="ctr"/>
          <a:r>
            <a:rPr kumimoji="1" lang="en-US" altLang="ja-JP" sz="1100"/>
            <a:t>2,550</a:t>
          </a:r>
          <a:r>
            <a:rPr kumimoji="1" lang="ja-JP" altLang="en-US" sz="1100"/>
            <a:t>万トン</a:t>
          </a:r>
          <a:endParaRPr kumimoji="1" lang="en-US" altLang="ja-JP" sz="1100"/>
        </a:p>
        <a:p xmlns:a="http://schemas.openxmlformats.org/drawingml/2006/main">
          <a:pPr algn="ctr"/>
          <a:r>
            <a:rPr kumimoji="1" lang="en-US" altLang="ja-JP" sz="1100"/>
            <a:t>(CO</a:t>
          </a:r>
          <a:r>
            <a:rPr kumimoji="1" lang="en-US" altLang="ja-JP" sz="800"/>
            <a:t>2</a:t>
          </a:r>
          <a:r>
            <a:rPr kumimoji="1" lang="ja-JP" altLang="en-US" sz="1100"/>
            <a:t>換算</a:t>
          </a:r>
          <a:r>
            <a:rPr kumimoji="1" lang="en-US" altLang="ja-JP" sz="1100"/>
            <a:t>)</a:t>
          </a:r>
          <a:endParaRPr kumimoji="1" lang="ja-JP" altLang="en-US" sz="1100"/>
        </a:p>
      </cdr:txBody>
    </cdr:sp>
  </cdr:relSizeAnchor>
</c:userShapes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64</xdr:col>
      <xdr:colOff>98191</xdr:colOff>
      <xdr:row>8</xdr:row>
      <xdr:rowOff>32216</xdr:rowOff>
    </xdr:from>
    <xdr:to>
      <xdr:col>70</xdr:col>
      <xdr:colOff>22272</xdr:colOff>
      <xdr:row>28</xdr:row>
      <xdr:rowOff>56026</xdr:rowOff>
    </xdr:to>
    <xdr:grpSp>
      <xdr:nvGrpSpPr>
        <xdr:cNvPr id="16656739" name="グループ化 5"/>
        <xdr:cNvGrpSpPr>
          <a:grpSpLocks/>
        </xdr:cNvGrpSpPr>
      </xdr:nvGrpSpPr>
      <xdr:grpSpPr bwMode="auto">
        <a:xfrm>
          <a:off x="27518285" y="1794341"/>
          <a:ext cx="4353206" cy="4310060"/>
          <a:chOff x="16994282" y="1276104"/>
          <a:chExt cx="4255994" cy="3482474"/>
        </a:xfrm>
      </xdr:grpSpPr>
      <xdr:graphicFrame macro="">
        <xdr:nvGraphicFramePr>
          <xdr:cNvPr id="16656746" name="Chart 1"/>
          <xdr:cNvGraphicFramePr>
            <a:graphicFrameLocks/>
          </xdr:cNvGraphicFramePr>
        </xdr:nvGraphicFramePr>
        <xdr:xfrm>
          <a:off x="16994282" y="1276104"/>
          <a:ext cx="4255994" cy="3482474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">
        <xdr:nvSpPr>
          <xdr:cNvPr id="5" name="テキスト ボックス 1"/>
          <xdr:cNvSpPr txBox="1"/>
        </xdr:nvSpPr>
        <xdr:spPr>
          <a:xfrm>
            <a:off x="18166354" y="3083415"/>
            <a:ext cx="1856138" cy="559685"/>
          </a:xfrm>
          <a:prstGeom prst="rect">
            <a:avLst/>
          </a:prstGeom>
          <a:ln>
            <a:noFill/>
          </a:ln>
        </xdr:spPr>
        <xdr:txBody>
          <a:bodyPr wrap="square" rtlCol="0">
            <a:spAutoFit/>
          </a:bodyPr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n-US" altLang="ja-JP" sz="1200"/>
              <a:t>HFCs </a:t>
            </a:r>
            <a:r>
              <a:rPr lang="ja-JP" altLang="en-US" sz="1200"/>
              <a:t>排出量</a:t>
            </a:r>
            <a:endParaRPr lang="en-US" altLang="ja-JP" sz="1200"/>
          </a:p>
          <a:p>
            <a:pPr algn="ctr"/>
            <a:r>
              <a:rPr lang="en-US" altLang="ja-JP" sz="1200"/>
              <a:t>2013</a:t>
            </a:r>
            <a:r>
              <a:rPr lang="ja-JP" altLang="en-US" sz="1200"/>
              <a:t>年（平成</a:t>
            </a:r>
            <a:r>
              <a:rPr lang="en-US" altLang="ja-JP" sz="1200"/>
              <a:t>25</a:t>
            </a:r>
            <a:r>
              <a:rPr lang="ja-JP" altLang="en-US" sz="1200"/>
              <a:t>年）</a:t>
            </a:r>
            <a:endParaRPr lang="en-US" altLang="ja-JP" sz="1200"/>
          </a:p>
          <a:p>
            <a:pPr algn="ctr"/>
            <a:r>
              <a:rPr lang="en-US" altLang="ja-JP" sz="1200">
                <a:solidFill>
                  <a:sysClr val="windowText" lastClr="000000"/>
                </a:solidFill>
              </a:rPr>
              <a:t>3,180</a:t>
            </a:r>
            <a:r>
              <a:rPr lang="ja-JP" altLang="en-US" sz="1200">
                <a:solidFill>
                  <a:sysClr val="windowText" lastClr="000000"/>
                </a:solidFill>
              </a:rPr>
              <a:t>万トン</a:t>
            </a:r>
            <a:r>
              <a:rPr lang="ja-JP" altLang="en-US" sz="1200"/>
              <a:t>（</a:t>
            </a:r>
            <a:r>
              <a:rPr lang="en-US" altLang="ja-JP" sz="1200"/>
              <a:t>CO</a:t>
            </a:r>
            <a:r>
              <a:rPr lang="en-US" altLang="ja-JP" sz="1200" baseline="-25000"/>
              <a:t>2</a:t>
            </a:r>
            <a:r>
              <a:rPr lang="ja-JP" altLang="en-US" sz="1200"/>
              <a:t>換算）</a:t>
            </a:r>
          </a:p>
        </xdr:txBody>
      </xdr:sp>
    </xdr:grpSp>
    <xdr:clientData/>
  </xdr:twoCellAnchor>
  <xdr:twoCellAnchor>
    <xdr:from>
      <xdr:col>64</xdr:col>
      <xdr:colOff>268941</xdr:colOff>
      <xdr:row>31</xdr:row>
      <xdr:rowOff>20171</xdr:rowOff>
    </xdr:from>
    <xdr:to>
      <xdr:col>70</xdr:col>
      <xdr:colOff>195263</xdr:colOff>
      <xdr:row>51</xdr:row>
      <xdr:rowOff>129705</xdr:rowOff>
    </xdr:to>
    <xdr:grpSp>
      <xdr:nvGrpSpPr>
        <xdr:cNvPr id="20" name="グループ化 5"/>
        <xdr:cNvGrpSpPr>
          <a:grpSpLocks/>
        </xdr:cNvGrpSpPr>
      </xdr:nvGrpSpPr>
      <xdr:grpSpPr bwMode="auto">
        <a:xfrm>
          <a:off x="27689035" y="6711484"/>
          <a:ext cx="4355447" cy="4288627"/>
          <a:chOff x="16994282" y="1276104"/>
          <a:chExt cx="4255994" cy="3482474"/>
        </a:xfrm>
      </xdr:grpSpPr>
      <xdr:graphicFrame macro="">
        <xdr:nvGraphicFramePr>
          <xdr:cNvPr id="21" name="Chart 1"/>
          <xdr:cNvGraphicFramePr>
            <a:graphicFrameLocks/>
          </xdr:cNvGraphicFramePr>
        </xdr:nvGraphicFramePr>
        <xdr:xfrm>
          <a:off x="16994282" y="1276104"/>
          <a:ext cx="4255994" cy="3482474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sp macro="" textlink="">
        <xdr:nvSpPr>
          <xdr:cNvPr id="22" name="テキスト ボックス 1"/>
          <xdr:cNvSpPr txBox="1"/>
        </xdr:nvSpPr>
        <xdr:spPr>
          <a:xfrm>
            <a:off x="18166354" y="3083415"/>
            <a:ext cx="1856138" cy="572333"/>
          </a:xfrm>
          <a:prstGeom prst="rect">
            <a:avLst/>
          </a:prstGeom>
          <a:ln>
            <a:noFill/>
          </a:ln>
        </xdr:spPr>
        <xdr:txBody>
          <a:bodyPr wrap="square" rtlCol="0">
            <a:spAutoFit/>
          </a:bodyPr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n-US" altLang="ja-JP" sz="1200"/>
              <a:t>PFCs </a:t>
            </a:r>
            <a:r>
              <a:rPr lang="ja-JP" altLang="en-US" sz="1200"/>
              <a:t>排出量</a:t>
            </a:r>
            <a:endParaRPr lang="en-US" altLang="ja-JP" sz="1200"/>
          </a:p>
          <a:p>
            <a:pPr algn="ctr"/>
            <a:r>
              <a:rPr lang="en-US" altLang="ja-JP" sz="1200"/>
              <a:t>2013</a:t>
            </a:r>
            <a:r>
              <a:rPr lang="ja-JP" altLang="en-US" sz="1200"/>
              <a:t>年（平成</a:t>
            </a:r>
            <a:r>
              <a:rPr lang="en-US" altLang="ja-JP" sz="1200"/>
              <a:t>25</a:t>
            </a:r>
            <a:r>
              <a:rPr lang="ja-JP" altLang="en-US" sz="1200"/>
              <a:t>年）</a:t>
            </a:r>
            <a:endParaRPr lang="en-US" altLang="ja-JP" sz="1200"/>
          </a:p>
          <a:p>
            <a:pPr algn="ctr"/>
            <a:r>
              <a:rPr lang="en-US" altLang="ja-JP" sz="1200">
                <a:solidFill>
                  <a:sysClr val="windowText" lastClr="000000"/>
                </a:solidFill>
              </a:rPr>
              <a:t>330</a:t>
            </a:r>
            <a:r>
              <a:rPr lang="ja-JP" altLang="en-US" sz="1200">
                <a:solidFill>
                  <a:sysClr val="windowText" lastClr="000000"/>
                </a:solidFill>
              </a:rPr>
              <a:t>万トン</a:t>
            </a:r>
            <a:r>
              <a:rPr lang="ja-JP" altLang="en-US" sz="1200"/>
              <a:t>（</a:t>
            </a:r>
            <a:r>
              <a:rPr lang="en-US" altLang="ja-JP" sz="1200"/>
              <a:t>CO</a:t>
            </a:r>
            <a:r>
              <a:rPr lang="en-US" altLang="ja-JP" sz="1200" baseline="-25000"/>
              <a:t>2</a:t>
            </a:r>
            <a:r>
              <a:rPr lang="ja-JP" altLang="en-US" sz="1200"/>
              <a:t>換算）</a:t>
            </a:r>
          </a:p>
        </xdr:txBody>
      </xdr:sp>
    </xdr:grpSp>
    <xdr:clientData/>
  </xdr:twoCellAnchor>
  <xdr:twoCellAnchor>
    <xdr:from>
      <xdr:col>64</xdr:col>
      <xdr:colOff>227480</xdr:colOff>
      <xdr:row>76</xdr:row>
      <xdr:rowOff>36980</xdr:rowOff>
    </xdr:from>
    <xdr:to>
      <xdr:col>70</xdr:col>
      <xdr:colOff>153802</xdr:colOff>
      <xdr:row>96</xdr:row>
      <xdr:rowOff>60791</xdr:rowOff>
    </xdr:to>
    <xdr:grpSp>
      <xdr:nvGrpSpPr>
        <xdr:cNvPr id="26" name="グループ化 5"/>
        <xdr:cNvGrpSpPr>
          <a:grpSpLocks/>
        </xdr:cNvGrpSpPr>
      </xdr:nvGrpSpPr>
      <xdr:grpSpPr bwMode="auto">
        <a:xfrm>
          <a:off x="27647574" y="16158043"/>
          <a:ext cx="4355447" cy="4310061"/>
          <a:chOff x="16994282" y="1276104"/>
          <a:chExt cx="4255994" cy="3482474"/>
        </a:xfrm>
      </xdr:grpSpPr>
      <xdr:graphicFrame macro="">
        <xdr:nvGraphicFramePr>
          <xdr:cNvPr id="27" name="Chart 1"/>
          <xdr:cNvGraphicFramePr>
            <a:graphicFrameLocks/>
          </xdr:cNvGraphicFramePr>
        </xdr:nvGraphicFramePr>
        <xdr:xfrm>
          <a:off x="16994282" y="1276104"/>
          <a:ext cx="4255994" cy="3482474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sp macro="" textlink="">
        <xdr:nvSpPr>
          <xdr:cNvPr id="28" name="テキスト ボックス 1"/>
          <xdr:cNvSpPr txBox="1"/>
        </xdr:nvSpPr>
        <xdr:spPr>
          <a:xfrm>
            <a:off x="18128815" y="3122765"/>
            <a:ext cx="1856138" cy="572333"/>
          </a:xfrm>
          <a:prstGeom prst="rect">
            <a:avLst/>
          </a:prstGeom>
          <a:ln>
            <a:noFill/>
          </a:ln>
        </xdr:spPr>
        <xdr:txBody>
          <a:bodyPr wrap="square" rtlCol="0">
            <a:spAutoFit/>
          </a:bodyPr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n-US" altLang="ja-JP" sz="1200"/>
              <a:t>NF</a:t>
            </a:r>
            <a:r>
              <a:rPr lang="en-US" altLang="ja-JP" sz="1000"/>
              <a:t>3</a:t>
            </a:r>
            <a:r>
              <a:rPr lang="en-US" altLang="ja-JP" sz="1200"/>
              <a:t> </a:t>
            </a:r>
            <a:r>
              <a:rPr lang="ja-JP" altLang="en-US" sz="1200"/>
              <a:t>排出量</a:t>
            </a:r>
            <a:endParaRPr lang="en-US" altLang="ja-JP" sz="1200"/>
          </a:p>
          <a:p>
            <a:pPr algn="ctr"/>
            <a:r>
              <a:rPr lang="en-US" altLang="ja-JP" sz="1200"/>
              <a:t>2013</a:t>
            </a:r>
            <a:r>
              <a:rPr lang="ja-JP" altLang="en-US" sz="1200"/>
              <a:t>年（平成</a:t>
            </a:r>
            <a:r>
              <a:rPr lang="en-US" altLang="ja-JP" sz="1200"/>
              <a:t>25</a:t>
            </a:r>
            <a:r>
              <a:rPr lang="ja-JP" altLang="en-US" sz="1200"/>
              <a:t>年）</a:t>
            </a:r>
            <a:endParaRPr lang="en-US" altLang="ja-JP" sz="1200"/>
          </a:p>
          <a:p>
            <a:pPr algn="ctr"/>
            <a:r>
              <a:rPr lang="en-US" altLang="ja-JP" sz="1200">
                <a:solidFill>
                  <a:sysClr val="windowText" lastClr="000000"/>
                </a:solidFill>
              </a:rPr>
              <a:t>140</a:t>
            </a:r>
            <a:r>
              <a:rPr lang="ja-JP" altLang="en-US" sz="1200">
                <a:solidFill>
                  <a:sysClr val="windowText" lastClr="000000"/>
                </a:solidFill>
              </a:rPr>
              <a:t>万トン</a:t>
            </a:r>
            <a:r>
              <a:rPr lang="ja-JP" altLang="en-US" sz="1200"/>
              <a:t>（</a:t>
            </a:r>
            <a:r>
              <a:rPr lang="en-US" altLang="ja-JP" sz="1200"/>
              <a:t>CO</a:t>
            </a:r>
            <a:r>
              <a:rPr lang="en-US" altLang="ja-JP" sz="1200" baseline="-25000"/>
              <a:t>2</a:t>
            </a:r>
            <a:r>
              <a:rPr lang="ja-JP" altLang="en-US" sz="1200"/>
              <a:t>換算）</a:t>
            </a:r>
          </a:p>
        </xdr:txBody>
      </xdr:sp>
    </xdr:grpSp>
    <xdr:clientData/>
  </xdr:twoCellAnchor>
  <xdr:twoCellAnchor>
    <xdr:from>
      <xdr:col>58</xdr:col>
      <xdr:colOff>112059</xdr:colOff>
      <xdr:row>8</xdr:row>
      <xdr:rowOff>22412</xdr:rowOff>
    </xdr:from>
    <xdr:to>
      <xdr:col>64</xdr:col>
      <xdr:colOff>36140</xdr:colOff>
      <xdr:row>28</xdr:row>
      <xdr:rowOff>46223</xdr:rowOff>
    </xdr:to>
    <xdr:grpSp>
      <xdr:nvGrpSpPr>
        <xdr:cNvPr id="14" name="グループ化 5"/>
        <xdr:cNvGrpSpPr>
          <a:grpSpLocks/>
        </xdr:cNvGrpSpPr>
      </xdr:nvGrpSpPr>
      <xdr:grpSpPr bwMode="auto">
        <a:xfrm>
          <a:off x="23103028" y="1784537"/>
          <a:ext cx="4353206" cy="4310061"/>
          <a:chOff x="16994282" y="1276104"/>
          <a:chExt cx="4255994" cy="3482474"/>
        </a:xfrm>
      </xdr:grpSpPr>
      <xdr:graphicFrame macro="">
        <xdr:nvGraphicFramePr>
          <xdr:cNvPr id="15" name="Chart 1"/>
          <xdr:cNvGraphicFramePr>
            <a:graphicFrameLocks/>
          </xdr:cNvGraphicFramePr>
        </xdr:nvGraphicFramePr>
        <xdr:xfrm>
          <a:off x="16994282" y="1276104"/>
          <a:ext cx="4255994" cy="3482474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"/>
          </a:graphicData>
        </a:graphic>
      </xdr:graphicFrame>
      <xdr:sp macro="" textlink="">
        <xdr:nvSpPr>
          <xdr:cNvPr id="16" name="テキスト ボックス 1"/>
          <xdr:cNvSpPr txBox="1"/>
        </xdr:nvSpPr>
        <xdr:spPr>
          <a:xfrm>
            <a:off x="18166354" y="3083415"/>
            <a:ext cx="1856138" cy="559685"/>
          </a:xfrm>
          <a:prstGeom prst="rect">
            <a:avLst/>
          </a:prstGeom>
          <a:ln>
            <a:noFill/>
          </a:ln>
        </xdr:spPr>
        <xdr:txBody>
          <a:bodyPr wrap="square" rtlCol="0">
            <a:spAutoFit/>
          </a:bodyPr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n-US" altLang="ja-JP" sz="1200"/>
              <a:t>HFCs </a:t>
            </a:r>
            <a:r>
              <a:rPr lang="ja-JP" altLang="en-US" sz="1200"/>
              <a:t>排出量</a:t>
            </a:r>
            <a:endParaRPr lang="en-US" altLang="ja-JP" sz="1200"/>
          </a:p>
          <a:p>
            <a:pPr algn="ctr"/>
            <a:r>
              <a:rPr lang="en-US" altLang="ja-JP" sz="1200"/>
              <a:t>2005</a:t>
            </a:r>
            <a:r>
              <a:rPr lang="ja-JP" altLang="en-US" sz="1200"/>
              <a:t>年（平成</a:t>
            </a:r>
            <a:r>
              <a:rPr lang="en-US" altLang="ja-JP" sz="1200"/>
              <a:t>17</a:t>
            </a:r>
            <a:r>
              <a:rPr lang="ja-JP" altLang="en-US" sz="1200"/>
              <a:t>年）</a:t>
            </a:r>
            <a:endParaRPr lang="en-US" altLang="ja-JP" sz="1200"/>
          </a:p>
          <a:p>
            <a:pPr algn="ctr"/>
            <a:r>
              <a:rPr lang="en-US" altLang="ja-JP" sz="1200">
                <a:solidFill>
                  <a:sysClr val="windowText" lastClr="000000"/>
                </a:solidFill>
              </a:rPr>
              <a:t>1,270</a:t>
            </a:r>
            <a:r>
              <a:rPr lang="ja-JP" altLang="en-US" sz="1200">
                <a:solidFill>
                  <a:sysClr val="windowText" lastClr="000000"/>
                </a:solidFill>
              </a:rPr>
              <a:t>万トン</a:t>
            </a:r>
            <a:r>
              <a:rPr lang="ja-JP" altLang="en-US" sz="1200"/>
              <a:t>（</a:t>
            </a:r>
            <a:r>
              <a:rPr lang="en-US" altLang="ja-JP" sz="1200"/>
              <a:t>CO</a:t>
            </a:r>
            <a:r>
              <a:rPr lang="en-US" altLang="ja-JP" sz="1200" baseline="-25000"/>
              <a:t>2</a:t>
            </a:r>
            <a:r>
              <a:rPr lang="ja-JP" altLang="en-US" sz="1200"/>
              <a:t>換算）</a:t>
            </a:r>
          </a:p>
        </xdr:txBody>
      </xdr:sp>
    </xdr:grpSp>
    <xdr:clientData/>
  </xdr:twoCellAnchor>
  <xdr:twoCellAnchor>
    <xdr:from>
      <xdr:col>58</xdr:col>
      <xdr:colOff>291353</xdr:colOff>
      <xdr:row>31</xdr:row>
      <xdr:rowOff>190501</xdr:rowOff>
    </xdr:from>
    <xdr:to>
      <xdr:col>64</xdr:col>
      <xdr:colOff>217675</xdr:colOff>
      <xdr:row>52</xdr:row>
      <xdr:rowOff>87124</xdr:rowOff>
    </xdr:to>
    <xdr:grpSp>
      <xdr:nvGrpSpPr>
        <xdr:cNvPr id="17" name="グループ化 5"/>
        <xdr:cNvGrpSpPr>
          <a:grpSpLocks/>
        </xdr:cNvGrpSpPr>
      </xdr:nvGrpSpPr>
      <xdr:grpSpPr bwMode="auto">
        <a:xfrm>
          <a:off x="23282322" y="6881814"/>
          <a:ext cx="4355447" cy="4290029"/>
          <a:chOff x="16994282" y="1276104"/>
          <a:chExt cx="4255994" cy="3482474"/>
        </a:xfrm>
      </xdr:grpSpPr>
      <xdr:graphicFrame macro="">
        <xdr:nvGraphicFramePr>
          <xdr:cNvPr id="18" name="Chart 1"/>
          <xdr:cNvGraphicFramePr>
            <a:graphicFrameLocks/>
          </xdr:cNvGraphicFramePr>
        </xdr:nvGraphicFramePr>
        <xdr:xfrm>
          <a:off x="16994282" y="1276104"/>
          <a:ext cx="4255994" cy="3482474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5"/>
          </a:graphicData>
        </a:graphic>
      </xdr:graphicFrame>
      <xdr:sp macro="" textlink="">
        <xdr:nvSpPr>
          <xdr:cNvPr id="19" name="テキスト ボックス 1"/>
          <xdr:cNvSpPr txBox="1"/>
        </xdr:nvSpPr>
        <xdr:spPr>
          <a:xfrm>
            <a:off x="18166354" y="3083415"/>
            <a:ext cx="1856138" cy="572333"/>
          </a:xfrm>
          <a:prstGeom prst="rect">
            <a:avLst/>
          </a:prstGeom>
          <a:ln>
            <a:noFill/>
          </a:ln>
        </xdr:spPr>
        <xdr:txBody>
          <a:bodyPr wrap="square" rtlCol="0">
            <a:spAutoFit/>
          </a:bodyPr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n-US" altLang="ja-JP" sz="1200"/>
              <a:t>PFCs </a:t>
            </a:r>
            <a:r>
              <a:rPr lang="ja-JP" altLang="en-US" sz="1200"/>
              <a:t>排出量</a:t>
            </a:r>
            <a:endParaRPr lang="en-US" altLang="ja-JP" sz="1200"/>
          </a:p>
          <a:p>
            <a:pPr algn="ctr"/>
            <a:r>
              <a:rPr lang="en-US" altLang="ja-JP" sz="1200"/>
              <a:t>2005</a:t>
            </a:r>
            <a:r>
              <a:rPr lang="ja-JP" altLang="en-US" sz="1200"/>
              <a:t>年（平成</a:t>
            </a:r>
            <a:r>
              <a:rPr lang="en-US" altLang="ja-JP" sz="1200"/>
              <a:t>17</a:t>
            </a:r>
            <a:r>
              <a:rPr lang="ja-JP" altLang="en-US" sz="1200"/>
              <a:t>年）</a:t>
            </a:r>
            <a:endParaRPr lang="en-US" altLang="ja-JP" sz="1200"/>
          </a:p>
          <a:p>
            <a:pPr algn="ctr"/>
            <a:r>
              <a:rPr lang="en-US" altLang="ja-JP" sz="1200">
                <a:solidFill>
                  <a:sysClr val="windowText" lastClr="000000"/>
                </a:solidFill>
              </a:rPr>
              <a:t>860</a:t>
            </a:r>
            <a:r>
              <a:rPr lang="ja-JP" altLang="en-US" sz="1200">
                <a:solidFill>
                  <a:sysClr val="windowText" lastClr="000000"/>
                </a:solidFill>
              </a:rPr>
              <a:t>万トン</a:t>
            </a:r>
            <a:r>
              <a:rPr lang="ja-JP" altLang="en-US" sz="1200"/>
              <a:t>（</a:t>
            </a:r>
            <a:r>
              <a:rPr lang="en-US" altLang="ja-JP" sz="1200"/>
              <a:t>CO</a:t>
            </a:r>
            <a:r>
              <a:rPr lang="en-US" altLang="ja-JP" sz="1200" baseline="-25000"/>
              <a:t>2</a:t>
            </a:r>
            <a:r>
              <a:rPr lang="ja-JP" altLang="en-US" sz="1200"/>
              <a:t>換算）</a:t>
            </a:r>
          </a:p>
        </xdr:txBody>
      </xdr:sp>
    </xdr:grpSp>
    <xdr:clientData/>
  </xdr:twoCellAnchor>
  <xdr:twoCellAnchor>
    <xdr:from>
      <xdr:col>64</xdr:col>
      <xdr:colOff>280148</xdr:colOff>
      <xdr:row>52</xdr:row>
      <xdr:rowOff>100853</xdr:rowOff>
    </xdr:from>
    <xdr:to>
      <xdr:col>70</xdr:col>
      <xdr:colOff>206470</xdr:colOff>
      <xdr:row>72</xdr:row>
      <xdr:rowOff>210387</xdr:rowOff>
    </xdr:to>
    <xdr:grpSp>
      <xdr:nvGrpSpPr>
        <xdr:cNvPr id="29" name="グループ化 5"/>
        <xdr:cNvGrpSpPr>
          <a:grpSpLocks/>
        </xdr:cNvGrpSpPr>
      </xdr:nvGrpSpPr>
      <xdr:grpSpPr bwMode="auto">
        <a:xfrm>
          <a:off x="27700242" y="11185572"/>
          <a:ext cx="4355447" cy="4288628"/>
          <a:chOff x="16994282" y="1303541"/>
          <a:chExt cx="4255994" cy="3482474"/>
        </a:xfrm>
      </xdr:grpSpPr>
      <xdr:graphicFrame macro="">
        <xdr:nvGraphicFramePr>
          <xdr:cNvPr id="30" name="Chart 1"/>
          <xdr:cNvGraphicFramePr>
            <a:graphicFrameLocks/>
          </xdr:cNvGraphicFramePr>
        </xdr:nvGraphicFramePr>
        <xdr:xfrm>
          <a:off x="16994282" y="1303541"/>
          <a:ext cx="4255994" cy="3482474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6"/>
          </a:graphicData>
        </a:graphic>
      </xdr:graphicFrame>
      <xdr:sp macro="" textlink="">
        <xdr:nvSpPr>
          <xdr:cNvPr id="31" name="テキスト ボックス 1"/>
          <xdr:cNvSpPr txBox="1"/>
        </xdr:nvSpPr>
        <xdr:spPr>
          <a:xfrm>
            <a:off x="18110855" y="3129143"/>
            <a:ext cx="1856138" cy="572333"/>
          </a:xfrm>
          <a:prstGeom prst="rect">
            <a:avLst/>
          </a:prstGeom>
          <a:ln>
            <a:noFill/>
          </a:ln>
        </xdr:spPr>
        <xdr:txBody>
          <a:bodyPr wrap="square" rtlCol="0">
            <a:spAutoFit/>
          </a:bodyPr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n-US" altLang="ja-JP" sz="1200"/>
              <a:t>SF</a:t>
            </a:r>
            <a:r>
              <a:rPr lang="en-US" altLang="ja-JP" sz="1000"/>
              <a:t>6</a:t>
            </a:r>
            <a:r>
              <a:rPr lang="en-US" altLang="ja-JP" sz="1200"/>
              <a:t> </a:t>
            </a:r>
            <a:r>
              <a:rPr lang="ja-JP" altLang="en-US" sz="1200"/>
              <a:t>排出量</a:t>
            </a:r>
            <a:endParaRPr lang="en-US" altLang="ja-JP" sz="1200"/>
          </a:p>
          <a:p>
            <a:pPr algn="ctr"/>
            <a:r>
              <a:rPr lang="en-US" altLang="ja-JP" sz="1200"/>
              <a:t>2013</a:t>
            </a:r>
            <a:r>
              <a:rPr lang="ja-JP" altLang="en-US" sz="1200"/>
              <a:t>年（平成</a:t>
            </a:r>
            <a:r>
              <a:rPr lang="en-US" altLang="ja-JP" sz="1200"/>
              <a:t>25</a:t>
            </a:r>
            <a:r>
              <a:rPr lang="ja-JP" altLang="en-US" sz="1200"/>
              <a:t>年）</a:t>
            </a:r>
            <a:endParaRPr lang="en-US" altLang="ja-JP" sz="1200"/>
          </a:p>
          <a:p>
            <a:pPr algn="ctr"/>
            <a:r>
              <a:rPr lang="en-US" altLang="ja-JP" sz="1200">
                <a:solidFill>
                  <a:sysClr val="windowText" lastClr="000000"/>
                </a:solidFill>
              </a:rPr>
              <a:t>220</a:t>
            </a:r>
            <a:r>
              <a:rPr lang="ja-JP" altLang="en-US" sz="1200">
                <a:solidFill>
                  <a:sysClr val="windowText" lastClr="000000"/>
                </a:solidFill>
              </a:rPr>
              <a:t>万トン</a:t>
            </a:r>
            <a:r>
              <a:rPr lang="ja-JP" altLang="en-US" sz="1200"/>
              <a:t>（</a:t>
            </a:r>
            <a:r>
              <a:rPr lang="en-US" altLang="ja-JP" sz="1200"/>
              <a:t>CO</a:t>
            </a:r>
            <a:r>
              <a:rPr lang="en-US" altLang="ja-JP" sz="1200" baseline="-25000"/>
              <a:t>2</a:t>
            </a:r>
            <a:r>
              <a:rPr lang="ja-JP" altLang="en-US" sz="1200"/>
              <a:t>換算）</a:t>
            </a:r>
          </a:p>
        </xdr:txBody>
      </xdr:sp>
    </xdr:grpSp>
    <xdr:clientData/>
  </xdr:twoCellAnchor>
  <xdr:twoCellAnchor>
    <xdr:from>
      <xdr:col>58</xdr:col>
      <xdr:colOff>235324</xdr:colOff>
      <xdr:row>52</xdr:row>
      <xdr:rowOff>201706</xdr:rowOff>
    </xdr:from>
    <xdr:to>
      <xdr:col>64</xdr:col>
      <xdr:colOff>161646</xdr:colOff>
      <xdr:row>73</xdr:row>
      <xdr:rowOff>98329</xdr:rowOff>
    </xdr:to>
    <xdr:grpSp>
      <xdr:nvGrpSpPr>
        <xdr:cNvPr id="32" name="グループ化 5"/>
        <xdr:cNvGrpSpPr>
          <a:grpSpLocks/>
        </xdr:cNvGrpSpPr>
      </xdr:nvGrpSpPr>
      <xdr:grpSpPr bwMode="auto">
        <a:xfrm>
          <a:off x="23226293" y="11286425"/>
          <a:ext cx="4355447" cy="4290029"/>
          <a:chOff x="16994282" y="1303541"/>
          <a:chExt cx="4255994" cy="3482474"/>
        </a:xfrm>
      </xdr:grpSpPr>
      <xdr:graphicFrame macro="">
        <xdr:nvGraphicFramePr>
          <xdr:cNvPr id="33" name="Chart 1"/>
          <xdr:cNvGraphicFramePr>
            <a:graphicFrameLocks/>
          </xdr:cNvGraphicFramePr>
        </xdr:nvGraphicFramePr>
        <xdr:xfrm>
          <a:off x="16994282" y="1303541"/>
          <a:ext cx="4255994" cy="3482474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7"/>
          </a:graphicData>
        </a:graphic>
      </xdr:graphicFrame>
      <xdr:sp macro="" textlink="">
        <xdr:nvSpPr>
          <xdr:cNvPr id="34" name="テキスト ボックス 1"/>
          <xdr:cNvSpPr txBox="1"/>
        </xdr:nvSpPr>
        <xdr:spPr>
          <a:xfrm>
            <a:off x="18144155" y="3083414"/>
            <a:ext cx="1856138" cy="572333"/>
          </a:xfrm>
          <a:prstGeom prst="rect">
            <a:avLst/>
          </a:prstGeom>
          <a:ln>
            <a:noFill/>
          </a:ln>
        </xdr:spPr>
        <xdr:txBody>
          <a:bodyPr wrap="square" rtlCol="0">
            <a:spAutoFit/>
          </a:bodyPr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n-US" altLang="ja-JP" sz="1200"/>
              <a:t>SF</a:t>
            </a:r>
            <a:r>
              <a:rPr lang="en-US" altLang="ja-JP" sz="1000"/>
              <a:t>6</a:t>
            </a:r>
            <a:r>
              <a:rPr lang="en-US" altLang="ja-JP" sz="1200"/>
              <a:t> </a:t>
            </a:r>
            <a:r>
              <a:rPr lang="ja-JP" altLang="en-US" sz="1200"/>
              <a:t>排出量</a:t>
            </a:r>
            <a:endParaRPr lang="en-US" altLang="ja-JP" sz="1200"/>
          </a:p>
          <a:p>
            <a:pPr algn="ctr"/>
            <a:r>
              <a:rPr lang="en-US" altLang="ja-JP" sz="1200"/>
              <a:t>2005</a:t>
            </a:r>
            <a:r>
              <a:rPr lang="ja-JP" altLang="en-US" sz="1200"/>
              <a:t>年（平成</a:t>
            </a:r>
            <a:r>
              <a:rPr lang="en-US" altLang="ja-JP" sz="1200"/>
              <a:t>17</a:t>
            </a:r>
            <a:r>
              <a:rPr lang="ja-JP" altLang="en-US" sz="1200"/>
              <a:t>年）</a:t>
            </a:r>
            <a:endParaRPr lang="en-US" altLang="ja-JP" sz="1200"/>
          </a:p>
          <a:p>
            <a:pPr algn="ctr"/>
            <a:r>
              <a:rPr lang="en-US" altLang="ja-JP" sz="1200">
                <a:solidFill>
                  <a:sysClr val="windowText" lastClr="000000"/>
                </a:solidFill>
              </a:rPr>
              <a:t>510</a:t>
            </a:r>
            <a:r>
              <a:rPr lang="ja-JP" altLang="en-US" sz="1200">
                <a:solidFill>
                  <a:sysClr val="windowText" lastClr="000000"/>
                </a:solidFill>
              </a:rPr>
              <a:t>万トン</a:t>
            </a:r>
            <a:r>
              <a:rPr lang="ja-JP" altLang="en-US" sz="1200"/>
              <a:t>（</a:t>
            </a:r>
            <a:r>
              <a:rPr lang="en-US" altLang="ja-JP" sz="1200"/>
              <a:t>CO</a:t>
            </a:r>
            <a:r>
              <a:rPr lang="en-US" altLang="ja-JP" sz="1200" baseline="-25000"/>
              <a:t>2</a:t>
            </a:r>
            <a:r>
              <a:rPr lang="ja-JP" altLang="en-US" sz="1200"/>
              <a:t>換算）</a:t>
            </a:r>
          </a:p>
        </xdr:txBody>
      </xdr:sp>
    </xdr:grpSp>
    <xdr:clientData/>
  </xdr:twoCellAnchor>
  <xdr:twoCellAnchor>
    <xdr:from>
      <xdr:col>58</xdr:col>
      <xdr:colOff>336177</xdr:colOff>
      <xdr:row>76</xdr:row>
      <xdr:rowOff>145676</xdr:rowOff>
    </xdr:from>
    <xdr:to>
      <xdr:col>64</xdr:col>
      <xdr:colOff>262499</xdr:colOff>
      <xdr:row>96</xdr:row>
      <xdr:rowOff>169487</xdr:rowOff>
    </xdr:to>
    <xdr:grpSp>
      <xdr:nvGrpSpPr>
        <xdr:cNvPr id="35" name="グループ化 5"/>
        <xdr:cNvGrpSpPr>
          <a:grpSpLocks/>
        </xdr:cNvGrpSpPr>
      </xdr:nvGrpSpPr>
      <xdr:grpSpPr bwMode="auto">
        <a:xfrm>
          <a:off x="23327146" y="16266739"/>
          <a:ext cx="4355447" cy="4310061"/>
          <a:chOff x="16994282" y="1276104"/>
          <a:chExt cx="4255994" cy="3482474"/>
        </a:xfrm>
      </xdr:grpSpPr>
      <xdr:graphicFrame macro="">
        <xdr:nvGraphicFramePr>
          <xdr:cNvPr id="36" name="Chart 1"/>
          <xdr:cNvGraphicFramePr>
            <a:graphicFrameLocks/>
          </xdr:cNvGraphicFramePr>
        </xdr:nvGraphicFramePr>
        <xdr:xfrm>
          <a:off x="16994282" y="1276104"/>
          <a:ext cx="4255994" cy="3482474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8"/>
          </a:graphicData>
        </a:graphic>
      </xdr:graphicFrame>
      <xdr:sp macro="" textlink="">
        <xdr:nvSpPr>
          <xdr:cNvPr id="37" name="テキスト ボックス 1"/>
          <xdr:cNvSpPr txBox="1"/>
        </xdr:nvSpPr>
        <xdr:spPr>
          <a:xfrm>
            <a:off x="18128815" y="3122765"/>
            <a:ext cx="1856138" cy="572333"/>
          </a:xfrm>
          <a:prstGeom prst="rect">
            <a:avLst/>
          </a:prstGeom>
          <a:ln>
            <a:noFill/>
          </a:ln>
        </xdr:spPr>
        <xdr:txBody>
          <a:bodyPr wrap="square" rtlCol="0">
            <a:spAutoFit/>
          </a:bodyPr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pPr algn="ctr"/>
            <a:r>
              <a:rPr lang="en-US" altLang="ja-JP" sz="1200"/>
              <a:t>NF</a:t>
            </a:r>
            <a:r>
              <a:rPr lang="en-US" altLang="ja-JP" sz="1000"/>
              <a:t>3</a:t>
            </a:r>
            <a:r>
              <a:rPr lang="en-US" altLang="ja-JP" sz="1200"/>
              <a:t> </a:t>
            </a:r>
            <a:r>
              <a:rPr lang="ja-JP" altLang="en-US" sz="1200"/>
              <a:t>排出量</a:t>
            </a:r>
            <a:endParaRPr lang="en-US" altLang="ja-JP" sz="1200"/>
          </a:p>
          <a:p>
            <a:pPr algn="ctr"/>
            <a:r>
              <a:rPr lang="en-US" altLang="ja-JP" sz="1200"/>
              <a:t>2005</a:t>
            </a:r>
            <a:r>
              <a:rPr lang="ja-JP" altLang="en-US" sz="1200"/>
              <a:t>年（平成</a:t>
            </a:r>
            <a:r>
              <a:rPr lang="en-US" altLang="ja-JP" sz="1200"/>
              <a:t>17</a:t>
            </a:r>
            <a:r>
              <a:rPr lang="ja-JP" altLang="en-US" sz="1200"/>
              <a:t>年）</a:t>
            </a:r>
            <a:endParaRPr lang="en-US" altLang="ja-JP" sz="1200"/>
          </a:p>
          <a:p>
            <a:pPr algn="ctr"/>
            <a:r>
              <a:rPr lang="en-US" altLang="ja-JP" sz="1200">
                <a:solidFill>
                  <a:sysClr val="windowText" lastClr="000000"/>
                </a:solidFill>
              </a:rPr>
              <a:t>120</a:t>
            </a:r>
            <a:r>
              <a:rPr lang="ja-JP" altLang="en-US" sz="1200">
                <a:solidFill>
                  <a:sysClr val="windowText" lastClr="000000"/>
                </a:solidFill>
              </a:rPr>
              <a:t>万トン</a:t>
            </a:r>
            <a:r>
              <a:rPr lang="ja-JP" altLang="en-US" sz="1200"/>
              <a:t>（</a:t>
            </a:r>
            <a:r>
              <a:rPr lang="en-US" altLang="ja-JP" sz="1200"/>
              <a:t>CO</a:t>
            </a:r>
            <a:r>
              <a:rPr lang="en-US" altLang="ja-JP" sz="1200" baseline="-25000"/>
              <a:t>2</a:t>
            </a:r>
            <a:r>
              <a:rPr lang="ja-JP" altLang="en-US" sz="1200"/>
              <a:t>換算）</a:t>
            </a:r>
          </a:p>
        </xdr:txBody>
      </xdr:sp>
    </xdr:grpSp>
    <xdr:clientData/>
  </xdr:twoCellAnchor>
</xdr:wsDr>
</file>

<file path=xl/drawings/drawing28.xml><?xml version="1.0" encoding="utf-8"?>
<c:userShapes xmlns:c="http://schemas.openxmlformats.org/drawingml/2006/chart">
  <cdr:relSizeAnchor xmlns:cdr="http://schemas.openxmlformats.org/drawingml/2006/chartDrawing">
    <cdr:from>
      <cdr:x>0.42503</cdr:x>
      <cdr:y>0.11638</cdr:y>
    </cdr:from>
    <cdr:to>
      <cdr:x>0.48854</cdr:x>
      <cdr:y>0.28504</cdr:y>
    </cdr:to>
    <cdr:cxnSp macro="">
      <cdr:nvCxnSpPr>
        <cdr:cNvPr id="2" name="直線コネクタ 1"/>
        <cdr:cNvCxnSpPr/>
      </cdr:nvCxnSpPr>
      <cdr:spPr bwMode="auto">
        <a:xfrm xmlns:a="http://schemas.openxmlformats.org/drawingml/2006/main" flipH="1" flipV="1">
          <a:off x="1834387" y="497361"/>
          <a:ext cx="274119" cy="720740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0.77961</cdr:x>
      <cdr:y>0.74267</cdr:y>
    </cdr:from>
    <cdr:to>
      <cdr:x>0.85022</cdr:x>
      <cdr:y>0.79736</cdr:y>
    </cdr:to>
    <cdr:cxnSp macro="">
      <cdr:nvCxnSpPr>
        <cdr:cNvPr id="3" name="直線コネクタ 2"/>
        <cdr:cNvCxnSpPr/>
      </cdr:nvCxnSpPr>
      <cdr:spPr bwMode="auto">
        <a:xfrm xmlns:a="http://schemas.openxmlformats.org/drawingml/2006/main">
          <a:off x="3386138" y="3436145"/>
          <a:ext cx="306708" cy="253053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0.49847</cdr:x>
      <cdr:y>0.13416</cdr:y>
    </cdr:from>
    <cdr:to>
      <cdr:x>0.68547</cdr:x>
      <cdr:y>0.28336</cdr:y>
    </cdr:to>
    <cdr:cxnSp macro="">
      <cdr:nvCxnSpPr>
        <cdr:cNvPr id="6" name="直線コネクタ 5"/>
        <cdr:cNvCxnSpPr/>
      </cdr:nvCxnSpPr>
      <cdr:spPr bwMode="auto">
        <a:xfrm xmlns:a="http://schemas.openxmlformats.org/drawingml/2006/main" flipV="1">
          <a:off x="2151340" y="573332"/>
          <a:ext cx="807089" cy="637605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0.34424</cdr:x>
      <cdr:y>0.14102</cdr:y>
    </cdr:from>
    <cdr:to>
      <cdr:x>0.48015</cdr:x>
      <cdr:y>0.28362</cdr:y>
    </cdr:to>
    <cdr:cxnSp macro="">
      <cdr:nvCxnSpPr>
        <cdr:cNvPr id="9" name="直線コネクタ 8"/>
        <cdr:cNvCxnSpPr/>
      </cdr:nvCxnSpPr>
      <cdr:spPr bwMode="auto">
        <a:xfrm xmlns:a="http://schemas.openxmlformats.org/drawingml/2006/main" flipH="1" flipV="1">
          <a:off x="1485718" y="602640"/>
          <a:ext cx="586594" cy="609372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0.24068</cdr:x>
      <cdr:y>0.15645</cdr:y>
    </cdr:from>
    <cdr:to>
      <cdr:x>0.46329</cdr:x>
      <cdr:y>0.28486</cdr:y>
    </cdr:to>
    <cdr:cxnSp macro="">
      <cdr:nvCxnSpPr>
        <cdr:cNvPr id="11" name="直線コネクタ 10"/>
        <cdr:cNvCxnSpPr/>
      </cdr:nvCxnSpPr>
      <cdr:spPr bwMode="auto">
        <a:xfrm xmlns:a="http://schemas.openxmlformats.org/drawingml/2006/main" flipH="1" flipV="1">
          <a:off x="1038775" y="668582"/>
          <a:ext cx="960753" cy="548751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0.26406</cdr:x>
      <cdr:y>0.23616</cdr:y>
    </cdr:from>
    <cdr:to>
      <cdr:x>0.44202</cdr:x>
      <cdr:y>0.28775</cdr:y>
    </cdr:to>
    <cdr:cxnSp macro="">
      <cdr:nvCxnSpPr>
        <cdr:cNvPr id="17" name="直線コネクタ 16"/>
        <cdr:cNvCxnSpPr/>
      </cdr:nvCxnSpPr>
      <cdr:spPr bwMode="auto">
        <a:xfrm xmlns:a="http://schemas.openxmlformats.org/drawingml/2006/main" flipH="1" flipV="1">
          <a:off x="1140619" y="995363"/>
          <a:ext cx="768707" cy="217453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0.49205</cdr:x>
      <cdr:y>0.12559</cdr:y>
    </cdr:from>
    <cdr:to>
      <cdr:x>0.55475</cdr:x>
      <cdr:y>0.28478</cdr:y>
    </cdr:to>
    <cdr:cxnSp macro="">
      <cdr:nvCxnSpPr>
        <cdr:cNvPr id="12" name="直線コネクタ 11"/>
        <cdr:cNvCxnSpPr/>
      </cdr:nvCxnSpPr>
      <cdr:spPr bwMode="auto">
        <a:xfrm xmlns:a="http://schemas.openxmlformats.org/drawingml/2006/main" flipV="1">
          <a:off x="2123637" y="536698"/>
          <a:ext cx="270619" cy="680274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0.50042</cdr:x>
      <cdr:y>0.18731</cdr:y>
    </cdr:from>
    <cdr:to>
      <cdr:x>0.82807</cdr:x>
      <cdr:y>0.28676</cdr:y>
    </cdr:to>
    <cdr:cxnSp macro="">
      <cdr:nvCxnSpPr>
        <cdr:cNvPr id="22" name="直線コネクタ 21"/>
        <cdr:cNvCxnSpPr/>
      </cdr:nvCxnSpPr>
      <cdr:spPr bwMode="auto">
        <a:xfrm xmlns:a="http://schemas.openxmlformats.org/drawingml/2006/main" flipV="1">
          <a:off x="2159794" y="800467"/>
          <a:ext cx="1414097" cy="424961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0.50069</cdr:x>
      <cdr:y>0.28742</cdr:y>
    </cdr:from>
    <cdr:to>
      <cdr:x>0.72451</cdr:x>
      <cdr:y>0.29018</cdr:y>
    </cdr:to>
    <cdr:cxnSp macro="">
      <cdr:nvCxnSpPr>
        <cdr:cNvPr id="24" name="直線コネクタ 23"/>
        <cdr:cNvCxnSpPr/>
      </cdr:nvCxnSpPr>
      <cdr:spPr bwMode="auto">
        <a:xfrm xmlns:a="http://schemas.openxmlformats.org/drawingml/2006/main">
          <a:off x="2160954" y="1228278"/>
          <a:ext cx="965994" cy="11804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</c:userShapes>
</file>

<file path=xl/drawings/drawing29.xml><?xml version="1.0" encoding="utf-8"?>
<c:userShapes xmlns:c="http://schemas.openxmlformats.org/drawingml/2006/chart">
  <cdr:relSizeAnchor xmlns:cdr="http://schemas.openxmlformats.org/drawingml/2006/chartDrawing">
    <cdr:from>
      <cdr:x>0.77961</cdr:x>
      <cdr:y>0.74267</cdr:y>
    </cdr:from>
    <cdr:to>
      <cdr:x>0.85022</cdr:x>
      <cdr:y>0.79736</cdr:y>
    </cdr:to>
    <cdr:cxnSp macro="">
      <cdr:nvCxnSpPr>
        <cdr:cNvPr id="3" name="直線コネクタ 2"/>
        <cdr:cNvCxnSpPr/>
      </cdr:nvCxnSpPr>
      <cdr:spPr bwMode="auto">
        <a:xfrm xmlns:a="http://schemas.openxmlformats.org/drawingml/2006/main">
          <a:off x="3386138" y="3436145"/>
          <a:ext cx="306708" cy="253053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0.43881</cdr:x>
      <cdr:y>0.24633</cdr:y>
    </cdr:from>
    <cdr:to>
      <cdr:x>0.48015</cdr:x>
      <cdr:y>0.28362</cdr:y>
    </cdr:to>
    <cdr:cxnSp macro="">
      <cdr:nvCxnSpPr>
        <cdr:cNvPr id="9" name="直線コネクタ 8"/>
        <cdr:cNvCxnSpPr/>
      </cdr:nvCxnSpPr>
      <cdr:spPr bwMode="auto">
        <a:xfrm xmlns:a="http://schemas.openxmlformats.org/drawingml/2006/main" flipH="1" flipV="1">
          <a:off x="1895475" y="1038225"/>
          <a:ext cx="178576" cy="157180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0.20948</cdr:x>
      <cdr:y>0.34576</cdr:y>
    </cdr:from>
    <cdr:to>
      <cdr:x>0.25381</cdr:x>
      <cdr:y>0.39107</cdr:y>
    </cdr:to>
    <cdr:cxnSp macro="">
      <cdr:nvCxnSpPr>
        <cdr:cNvPr id="11" name="直線コネクタ 10"/>
        <cdr:cNvCxnSpPr/>
      </cdr:nvCxnSpPr>
      <cdr:spPr bwMode="auto">
        <a:xfrm xmlns:a="http://schemas.openxmlformats.org/drawingml/2006/main" flipH="1" flipV="1">
          <a:off x="904875" y="1457325"/>
          <a:ext cx="191472" cy="190981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0.32856</cdr:x>
      <cdr:y>0.93785</cdr:y>
    </cdr:from>
    <cdr:to>
      <cdr:x>0.44542</cdr:x>
      <cdr:y>0.94011</cdr:y>
    </cdr:to>
    <cdr:cxnSp macro="">
      <cdr:nvCxnSpPr>
        <cdr:cNvPr id="17" name="直線コネクタ 16"/>
        <cdr:cNvCxnSpPr/>
      </cdr:nvCxnSpPr>
      <cdr:spPr bwMode="auto">
        <a:xfrm xmlns:a="http://schemas.openxmlformats.org/drawingml/2006/main">
          <a:off x="1419225" y="3952875"/>
          <a:ext cx="504825" cy="9526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0.51851</cdr:x>
      <cdr:y>0.22147</cdr:y>
    </cdr:from>
    <cdr:to>
      <cdr:x>0.55788</cdr:x>
      <cdr:y>0.28704</cdr:y>
    </cdr:to>
    <cdr:cxnSp macro="">
      <cdr:nvCxnSpPr>
        <cdr:cNvPr id="12" name="直線コネクタ 11"/>
        <cdr:cNvCxnSpPr/>
      </cdr:nvCxnSpPr>
      <cdr:spPr bwMode="auto">
        <a:xfrm xmlns:a="http://schemas.openxmlformats.org/drawingml/2006/main" flipV="1">
          <a:off x="2239753" y="933450"/>
          <a:ext cx="170072" cy="276369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0.55141</cdr:x>
      <cdr:y>0.25537</cdr:y>
    </cdr:from>
    <cdr:to>
      <cdr:x>0.6505</cdr:x>
      <cdr:y>0.2942</cdr:y>
    </cdr:to>
    <cdr:cxnSp macro="">
      <cdr:nvCxnSpPr>
        <cdr:cNvPr id="24" name="直線コネクタ 23"/>
        <cdr:cNvCxnSpPr/>
      </cdr:nvCxnSpPr>
      <cdr:spPr bwMode="auto">
        <a:xfrm xmlns:a="http://schemas.openxmlformats.org/drawingml/2006/main" flipV="1">
          <a:off x="2381850" y="1076325"/>
          <a:ext cx="428025" cy="163671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0.12868</cdr:x>
      <cdr:y>0.04665</cdr:y>
    </cdr:from>
    <cdr:to>
      <cdr:x>0.85294</cdr:x>
      <cdr:y>0.14577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784413" y="179294"/>
          <a:ext cx="4415117" cy="381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1400"/>
            <a:t>各種温室効果ガス（エネルギー起源</a:t>
          </a:r>
          <a:r>
            <a:rPr lang="en-US" altLang="ja-JP" sz="1400"/>
            <a:t>CO</a:t>
          </a:r>
          <a:r>
            <a:rPr lang="en-US" altLang="ja-JP" sz="1000"/>
            <a:t>2</a:t>
          </a:r>
          <a:r>
            <a:rPr lang="ja-JP" altLang="en-US" sz="1400"/>
            <a:t>以外）の排出量</a:t>
          </a:r>
        </a:p>
      </cdr:txBody>
    </cdr:sp>
  </cdr:relSizeAnchor>
  <cdr:relSizeAnchor xmlns:cdr="http://schemas.openxmlformats.org/drawingml/2006/chartDrawing">
    <cdr:from>
      <cdr:x>0.00065</cdr:x>
      <cdr:y>0.28871</cdr:y>
    </cdr:from>
    <cdr:to>
      <cdr:x>0.06499</cdr:x>
      <cdr:y>0.64869</cdr:y>
    </cdr:to>
    <cdr:sp macro="" textlink="">
      <cdr:nvSpPr>
        <cdr:cNvPr id="4" name="テキスト ボックス 1"/>
        <cdr:cNvSpPr txBox="1"/>
      </cdr:nvSpPr>
      <cdr:spPr>
        <a:xfrm xmlns:a="http://schemas.openxmlformats.org/drawingml/2006/main" rot="16200000">
          <a:off x="-552537" y="1789491"/>
          <a:ext cx="1536876" cy="4231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ja-JP" altLang="en-US" sz="1200"/>
            <a:t>（百万トン</a:t>
          </a:r>
          <a:r>
            <a:rPr lang="en-US" altLang="ja-JP" sz="1200"/>
            <a:t>CO2</a:t>
          </a:r>
          <a:r>
            <a:rPr lang="ja-JP" altLang="en-US" sz="1200"/>
            <a:t>換算）</a:t>
          </a:r>
        </a:p>
      </cdr:txBody>
    </cdr:sp>
  </cdr:relSizeAnchor>
  <cdr:relSizeAnchor xmlns:cdr="http://schemas.openxmlformats.org/drawingml/2006/chartDrawing">
    <cdr:from>
      <cdr:x>0.77002</cdr:x>
      <cdr:y>0.90088</cdr:y>
    </cdr:from>
    <cdr:to>
      <cdr:x>0.88585</cdr:x>
      <cdr:y>1</cdr:y>
    </cdr:to>
    <cdr:sp macro="" textlink="">
      <cdr:nvSpPr>
        <cdr:cNvPr id="5" name="テキスト ボックス 1"/>
        <cdr:cNvSpPr txBox="1"/>
      </cdr:nvSpPr>
      <cdr:spPr>
        <a:xfrm xmlns:a="http://schemas.openxmlformats.org/drawingml/2006/main">
          <a:off x="5065050" y="3846254"/>
          <a:ext cx="761912" cy="4231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ja-JP" altLang="en-US" sz="1200"/>
            <a:t>（年度）</a:t>
          </a:r>
        </a:p>
      </cdr:txBody>
    </cdr:sp>
  </cdr:relSizeAnchor>
</c:userShapes>
</file>

<file path=xl/drawings/drawing30.xml><?xml version="1.0" encoding="utf-8"?>
<c:userShapes xmlns:c="http://schemas.openxmlformats.org/drawingml/2006/chart">
  <cdr:relSizeAnchor xmlns:cdr="http://schemas.openxmlformats.org/drawingml/2006/chartDrawing">
    <cdr:from>
      <cdr:x>0.67696</cdr:x>
      <cdr:y>0.87684</cdr:y>
    </cdr:from>
    <cdr:to>
      <cdr:x>0.7387</cdr:x>
      <cdr:y>0.8791</cdr:y>
    </cdr:to>
    <cdr:cxnSp macro="">
      <cdr:nvCxnSpPr>
        <cdr:cNvPr id="9" name="直線コネクタ 8"/>
        <cdr:cNvCxnSpPr/>
      </cdr:nvCxnSpPr>
      <cdr:spPr bwMode="auto">
        <a:xfrm xmlns:a="http://schemas.openxmlformats.org/drawingml/2006/main" flipH="1" flipV="1">
          <a:off x="2924178" y="3695709"/>
          <a:ext cx="266697" cy="9516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0.47873</cdr:x>
      <cdr:y>0.24859</cdr:y>
    </cdr:from>
    <cdr:to>
      <cdr:x>0.51599</cdr:x>
      <cdr:y>0.28486</cdr:y>
    </cdr:to>
    <cdr:cxnSp macro="">
      <cdr:nvCxnSpPr>
        <cdr:cNvPr id="11" name="直線コネクタ 10"/>
        <cdr:cNvCxnSpPr/>
      </cdr:nvCxnSpPr>
      <cdr:spPr bwMode="auto">
        <a:xfrm xmlns:a="http://schemas.openxmlformats.org/drawingml/2006/main" flipV="1">
          <a:off x="2067905" y="1047750"/>
          <a:ext cx="160945" cy="152862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0.33958</cdr:x>
      <cdr:y>0.27119</cdr:y>
    </cdr:from>
    <cdr:to>
      <cdr:x>0.37077</cdr:x>
      <cdr:y>0.30964</cdr:y>
    </cdr:to>
    <cdr:cxnSp macro="">
      <cdr:nvCxnSpPr>
        <cdr:cNvPr id="12" name="直線コネクタ 11"/>
        <cdr:cNvCxnSpPr/>
      </cdr:nvCxnSpPr>
      <cdr:spPr bwMode="auto">
        <a:xfrm xmlns:a="http://schemas.openxmlformats.org/drawingml/2006/main" flipH="1" flipV="1">
          <a:off x="1466850" y="1143000"/>
          <a:ext cx="134725" cy="162070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</c:userShapes>
</file>

<file path=xl/drawings/drawing31.xml><?xml version="1.0" encoding="utf-8"?>
<c:userShapes xmlns:c="http://schemas.openxmlformats.org/drawingml/2006/chart">
  <cdr:relSizeAnchor xmlns:cdr="http://schemas.openxmlformats.org/drawingml/2006/chartDrawing">
    <cdr:from>
      <cdr:x>0.79327</cdr:x>
      <cdr:y>0.7406</cdr:y>
    </cdr:from>
    <cdr:to>
      <cdr:x>0.85022</cdr:x>
      <cdr:y>0.79736</cdr:y>
    </cdr:to>
    <cdr:cxnSp macro="">
      <cdr:nvCxnSpPr>
        <cdr:cNvPr id="3" name="直線コネクタ 2"/>
        <cdr:cNvCxnSpPr/>
      </cdr:nvCxnSpPr>
      <cdr:spPr bwMode="auto">
        <a:xfrm xmlns:a="http://schemas.openxmlformats.org/drawingml/2006/main">
          <a:off x="3406588" y="3171264"/>
          <a:ext cx="244576" cy="243068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0.60807</cdr:x>
      <cdr:y>0.20412</cdr:y>
    </cdr:from>
    <cdr:to>
      <cdr:x>0.67584</cdr:x>
      <cdr:y>0.31215</cdr:y>
    </cdr:to>
    <cdr:cxnSp macro="">
      <cdr:nvCxnSpPr>
        <cdr:cNvPr id="6" name="直線コネクタ 5"/>
        <cdr:cNvCxnSpPr/>
      </cdr:nvCxnSpPr>
      <cdr:spPr bwMode="auto">
        <a:xfrm xmlns:a="http://schemas.openxmlformats.org/drawingml/2006/main" flipV="1">
          <a:off x="2611263" y="874058"/>
          <a:ext cx="291060" cy="462567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0.34424</cdr:x>
      <cdr:y>0.14102</cdr:y>
    </cdr:from>
    <cdr:to>
      <cdr:x>0.48015</cdr:x>
      <cdr:y>0.28362</cdr:y>
    </cdr:to>
    <cdr:cxnSp macro="">
      <cdr:nvCxnSpPr>
        <cdr:cNvPr id="9" name="直線コネクタ 8"/>
        <cdr:cNvCxnSpPr/>
      </cdr:nvCxnSpPr>
      <cdr:spPr bwMode="auto">
        <a:xfrm xmlns:a="http://schemas.openxmlformats.org/drawingml/2006/main" flipH="1" flipV="1">
          <a:off x="1485718" y="602640"/>
          <a:ext cx="586594" cy="609372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0.21397</cdr:x>
      <cdr:y>0.22767</cdr:y>
    </cdr:from>
    <cdr:to>
      <cdr:x>0.36152</cdr:x>
      <cdr:y>0.30841</cdr:y>
    </cdr:to>
    <cdr:cxnSp macro="">
      <cdr:nvCxnSpPr>
        <cdr:cNvPr id="11" name="直線コネクタ 10"/>
        <cdr:cNvCxnSpPr/>
      </cdr:nvCxnSpPr>
      <cdr:spPr bwMode="auto">
        <a:xfrm xmlns:a="http://schemas.openxmlformats.org/drawingml/2006/main" flipH="1" flipV="1">
          <a:off x="918882" y="974911"/>
          <a:ext cx="633631" cy="345726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0.18788</cdr:x>
      <cdr:y>0.35329</cdr:y>
    </cdr:from>
    <cdr:to>
      <cdr:x>0.24631</cdr:x>
      <cdr:y>0.39504</cdr:y>
    </cdr:to>
    <cdr:cxnSp macro="">
      <cdr:nvCxnSpPr>
        <cdr:cNvPr id="17" name="直線コネクタ 16"/>
        <cdr:cNvCxnSpPr/>
      </cdr:nvCxnSpPr>
      <cdr:spPr bwMode="auto">
        <a:xfrm xmlns:a="http://schemas.openxmlformats.org/drawingml/2006/main" flipH="1" flipV="1">
          <a:off x="806823" y="1512794"/>
          <a:ext cx="250939" cy="178806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0.52597</cdr:x>
      <cdr:y>0.13608</cdr:y>
    </cdr:from>
    <cdr:to>
      <cdr:x>0.56625</cdr:x>
      <cdr:y>0.29001</cdr:y>
    </cdr:to>
    <cdr:cxnSp macro="">
      <cdr:nvCxnSpPr>
        <cdr:cNvPr id="12" name="直線コネクタ 11"/>
        <cdr:cNvCxnSpPr/>
      </cdr:nvCxnSpPr>
      <cdr:spPr bwMode="auto">
        <a:xfrm xmlns:a="http://schemas.openxmlformats.org/drawingml/2006/main" flipV="1">
          <a:off x="2258724" y="582705"/>
          <a:ext cx="172952" cy="659149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0.65726</cdr:x>
      <cdr:y>0.25384</cdr:y>
    </cdr:from>
    <cdr:to>
      <cdr:x>0.75152</cdr:x>
      <cdr:y>0.33714</cdr:y>
    </cdr:to>
    <cdr:cxnSp macro="">
      <cdr:nvCxnSpPr>
        <cdr:cNvPr id="24" name="直線コネクタ 23"/>
        <cdr:cNvCxnSpPr/>
      </cdr:nvCxnSpPr>
      <cdr:spPr bwMode="auto">
        <a:xfrm xmlns:a="http://schemas.openxmlformats.org/drawingml/2006/main" flipV="1">
          <a:off x="2822504" y="1086970"/>
          <a:ext cx="404790" cy="356688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0.67202</cdr:x>
      <cdr:y>0.3245</cdr:y>
    </cdr:from>
    <cdr:to>
      <cdr:x>0.75674</cdr:x>
      <cdr:y>0.34639</cdr:y>
    </cdr:to>
    <cdr:cxnSp macro="">
      <cdr:nvCxnSpPr>
        <cdr:cNvPr id="19" name="直線コネクタ 18"/>
        <cdr:cNvCxnSpPr/>
      </cdr:nvCxnSpPr>
      <cdr:spPr bwMode="auto">
        <a:xfrm xmlns:a="http://schemas.openxmlformats.org/drawingml/2006/main" flipV="1">
          <a:off x="2885888" y="1389529"/>
          <a:ext cx="363818" cy="93724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</c:userShapes>
</file>

<file path=xl/drawings/drawing32.xml><?xml version="1.0" encoding="utf-8"?>
<c:userShapes xmlns:c="http://schemas.openxmlformats.org/drawingml/2006/chart">
  <cdr:relSizeAnchor xmlns:cdr="http://schemas.openxmlformats.org/drawingml/2006/chartDrawing">
    <cdr:from>
      <cdr:x>0.77961</cdr:x>
      <cdr:y>0.74267</cdr:y>
    </cdr:from>
    <cdr:to>
      <cdr:x>0.85022</cdr:x>
      <cdr:y>0.79736</cdr:y>
    </cdr:to>
    <cdr:cxnSp macro="">
      <cdr:nvCxnSpPr>
        <cdr:cNvPr id="3" name="直線コネクタ 2"/>
        <cdr:cNvCxnSpPr/>
      </cdr:nvCxnSpPr>
      <cdr:spPr bwMode="auto">
        <a:xfrm xmlns:a="http://schemas.openxmlformats.org/drawingml/2006/main">
          <a:off x="3386138" y="3436145"/>
          <a:ext cx="306708" cy="253053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0.43881</cdr:x>
      <cdr:y>0.24633</cdr:y>
    </cdr:from>
    <cdr:to>
      <cdr:x>0.48015</cdr:x>
      <cdr:y>0.28362</cdr:y>
    </cdr:to>
    <cdr:cxnSp macro="">
      <cdr:nvCxnSpPr>
        <cdr:cNvPr id="9" name="直線コネクタ 8"/>
        <cdr:cNvCxnSpPr/>
      </cdr:nvCxnSpPr>
      <cdr:spPr bwMode="auto">
        <a:xfrm xmlns:a="http://schemas.openxmlformats.org/drawingml/2006/main" flipH="1" flipV="1">
          <a:off x="1895475" y="1038225"/>
          <a:ext cx="178576" cy="157180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0.20948</cdr:x>
      <cdr:y>0.34576</cdr:y>
    </cdr:from>
    <cdr:to>
      <cdr:x>0.25381</cdr:x>
      <cdr:y>0.39107</cdr:y>
    </cdr:to>
    <cdr:cxnSp macro="">
      <cdr:nvCxnSpPr>
        <cdr:cNvPr id="11" name="直線コネクタ 10"/>
        <cdr:cNvCxnSpPr/>
      </cdr:nvCxnSpPr>
      <cdr:spPr bwMode="auto">
        <a:xfrm xmlns:a="http://schemas.openxmlformats.org/drawingml/2006/main" flipH="1" flipV="1">
          <a:off x="904875" y="1457325"/>
          <a:ext cx="191472" cy="190981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0.15649</cdr:x>
      <cdr:y>0.78254</cdr:y>
    </cdr:from>
    <cdr:to>
      <cdr:x>0.20809</cdr:x>
      <cdr:y>0.81938</cdr:y>
    </cdr:to>
    <cdr:cxnSp macro="">
      <cdr:nvCxnSpPr>
        <cdr:cNvPr id="17" name="直線コネクタ 16"/>
        <cdr:cNvCxnSpPr/>
      </cdr:nvCxnSpPr>
      <cdr:spPr bwMode="auto">
        <a:xfrm xmlns:a="http://schemas.openxmlformats.org/drawingml/2006/main" flipV="1">
          <a:off x="672359" y="3339023"/>
          <a:ext cx="221705" cy="157193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0.57589</cdr:x>
      <cdr:y>0.23723</cdr:y>
    </cdr:from>
    <cdr:to>
      <cdr:x>0.61526</cdr:x>
      <cdr:y>0.3028</cdr:y>
    </cdr:to>
    <cdr:cxnSp macro="">
      <cdr:nvCxnSpPr>
        <cdr:cNvPr id="12" name="直線コネクタ 11"/>
        <cdr:cNvCxnSpPr/>
      </cdr:nvCxnSpPr>
      <cdr:spPr bwMode="auto">
        <a:xfrm xmlns:a="http://schemas.openxmlformats.org/drawingml/2006/main" flipV="1">
          <a:off x="2474367" y="1012229"/>
          <a:ext cx="169158" cy="279782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0.71311</cdr:x>
      <cdr:y>0.31777</cdr:y>
    </cdr:from>
    <cdr:to>
      <cdr:x>0.79807</cdr:x>
      <cdr:y>0.37824</cdr:y>
    </cdr:to>
    <cdr:cxnSp macro="">
      <cdr:nvCxnSpPr>
        <cdr:cNvPr id="24" name="直線コネクタ 23"/>
        <cdr:cNvCxnSpPr/>
      </cdr:nvCxnSpPr>
      <cdr:spPr bwMode="auto">
        <a:xfrm xmlns:a="http://schemas.openxmlformats.org/drawingml/2006/main" flipV="1">
          <a:off x="3063962" y="1355911"/>
          <a:ext cx="365038" cy="258004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</c:userShapes>
</file>

<file path=xl/drawings/drawing33.xml><?xml version="1.0" encoding="utf-8"?>
<c:userShapes xmlns:c="http://schemas.openxmlformats.org/drawingml/2006/chart">
  <cdr:relSizeAnchor xmlns:cdr="http://schemas.openxmlformats.org/drawingml/2006/chartDrawing">
    <cdr:from>
      <cdr:x>0.69354</cdr:x>
      <cdr:y>0.8509</cdr:y>
    </cdr:from>
    <cdr:to>
      <cdr:x>0.79285</cdr:x>
      <cdr:y>0.86873</cdr:y>
    </cdr:to>
    <cdr:cxnSp macro="">
      <cdr:nvCxnSpPr>
        <cdr:cNvPr id="3" name="直線コネクタ 2"/>
        <cdr:cNvCxnSpPr/>
      </cdr:nvCxnSpPr>
      <cdr:spPr bwMode="auto">
        <a:xfrm xmlns:a="http://schemas.openxmlformats.org/drawingml/2006/main" flipV="1">
          <a:off x="2979891" y="3630706"/>
          <a:ext cx="426696" cy="76087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0.20948</cdr:x>
      <cdr:y>0.34576</cdr:y>
    </cdr:from>
    <cdr:to>
      <cdr:x>0.25381</cdr:x>
      <cdr:y>0.39107</cdr:y>
    </cdr:to>
    <cdr:cxnSp macro="">
      <cdr:nvCxnSpPr>
        <cdr:cNvPr id="11" name="直線コネクタ 10"/>
        <cdr:cNvCxnSpPr/>
      </cdr:nvCxnSpPr>
      <cdr:spPr bwMode="auto">
        <a:xfrm xmlns:a="http://schemas.openxmlformats.org/drawingml/2006/main" flipH="1" flipV="1">
          <a:off x="904875" y="1457325"/>
          <a:ext cx="191472" cy="190981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0.75889</cdr:x>
      <cdr:y>0.39131</cdr:y>
    </cdr:from>
    <cdr:to>
      <cdr:x>0.82415</cdr:x>
      <cdr:y>0.42836</cdr:y>
    </cdr:to>
    <cdr:cxnSp macro="">
      <cdr:nvCxnSpPr>
        <cdr:cNvPr id="17" name="直線コネクタ 16"/>
        <cdr:cNvCxnSpPr/>
      </cdr:nvCxnSpPr>
      <cdr:spPr bwMode="auto">
        <a:xfrm xmlns:a="http://schemas.openxmlformats.org/drawingml/2006/main" flipV="1">
          <a:off x="3260666" y="1669677"/>
          <a:ext cx="280392" cy="158111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0.51851</cdr:x>
      <cdr:y>0.23373</cdr:y>
    </cdr:from>
    <cdr:to>
      <cdr:x>0.53726</cdr:x>
      <cdr:y>0.28704</cdr:y>
    </cdr:to>
    <cdr:cxnSp macro="">
      <cdr:nvCxnSpPr>
        <cdr:cNvPr id="12" name="直線コネクタ 11"/>
        <cdr:cNvCxnSpPr/>
      </cdr:nvCxnSpPr>
      <cdr:spPr bwMode="auto">
        <a:xfrm xmlns:a="http://schemas.openxmlformats.org/drawingml/2006/main" flipV="1">
          <a:off x="2227838" y="997324"/>
          <a:ext cx="80573" cy="227452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0.63487</cdr:x>
      <cdr:y>0.27838</cdr:y>
    </cdr:from>
    <cdr:to>
      <cdr:x>0.69114</cdr:x>
      <cdr:y>0.32309</cdr:y>
    </cdr:to>
    <cdr:cxnSp macro="">
      <cdr:nvCxnSpPr>
        <cdr:cNvPr id="24" name="直線コネクタ 23"/>
        <cdr:cNvCxnSpPr/>
      </cdr:nvCxnSpPr>
      <cdr:spPr bwMode="auto">
        <a:xfrm xmlns:a="http://schemas.openxmlformats.org/drawingml/2006/main" flipV="1">
          <a:off x="2727785" y="1187824"/>
          <a:ext cx="241773" cy="190767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0.8125</cdr:x>
      <cdr:y>0.57514</cdr:y>
    </cdr:from>
    <cdr:to>
      <cdr:x>0.8711</cdr:x>
      <cdr:y>0.59699</cdr:y>
    </cdr:to>
    <cdr:cxnSp macro="">
      <cdr:nvCxnSpPr>
        <cdr:cNvPr id="10" name="直線コネクタ 9"/>
        <cdr:cNvCxnSpPr/>
      </cdr:nvCxnSpPr>
      <cdr:spPr bwMode="auto">
        <a:xfrm xmlns:a="http://schemas.openxmlformats.org/drawingml/2006/main" flipV="1">
          <a:off x="3491006" y="2454089"/>
          <a:ext cx="251758" cy="93219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</c:userShapes>
</file>

<file path=xl/drawings/drawing34.xml><?xml version="1.0" encoding="utf-8"?>
<c:userShapes xmlns:c="http://schemas.openxmlformats.org/drawingml/2006/chart">
  <cdr:relSizeAnchor xmlns:cdr="http://schemas.openxmlformats.org/drawingml/2006/chartDrawing">
    <cdr:from>
      <cdr:x>0.58661</cdr:x>
      <cdr:y>0.92651</cdr:y>
    </cdr:from>
    <cdr:to>
      <cdr:x>0.65202</cdr:x>
      <cdr:y>0.95069</cdr:y>
    </cdr:to>
    <cdr:cxnSp macro="">
      <cdr:nvCxnSpPr>
        <cdr:cNvPr id="3" name="直線コネクタ 2"/>
        <cdr:cNvCxnSpPr/>
      </cdr:nvCxnSpPr>
      <cdr:spPr bwMode="auto">
        <a:xfrm xmlns:a="http://schemas.openxmlformats.org/drawingml/2006/main">
          <a:off x="2520434" y="3953329"/>
          <a:ext cx="281036" cy="103200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0.29815</cdr:x>
      <cdr:y>0.27485</cdr:y>
    </cdr:from>
    <cdr:to>
      <cdr:x>0.34248</cdr:x>
      <cdr:y>0.32016</cdr:y>
    </cdr:to>
    <cdr:cxnSp macro="">
      <cdr:nvCxnSpPr>
        <cdr:cNvPr id="11" name="直線コネクタ 10"/>
        <cdr:cNvCxnSpPr/>
      </cdr:nvCxnSpPr>
      <cdr:spPr bwMode="auto">
        <a:xfrm xmlns:a="http://schemas.openxmlformats.org/drawingml/2006/main" flipH="1" flipV="1">
          <a:off x="1281055" y="1172770"/>
          <a:ext cx="190469" cy="193334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0.2451</cdr:x>
      <cdr:y>0.89029</cdr:y>
    </cdr:from>
    <cdr:to>
      <cdr:x>0.31036</cdr:x>
      <cdr:y>0.92734</cdr:y>
    </cdr:to>
    <cdr:cxnSp macro="">
      <cdr:nvCxnSpPr>
        <cdr:cNvPr id="17" name="直線コネクタ 16"/>
        <cdr:cNvCxnSpPr/>
      </cdr:nvCxnSpPr>
      <cdr:spPr bwMode="auto">
        <a:xfrm xmlns:a="http://schemas.openxmlformats.org/drawingml/2006/main" flipV="1">
          <a:off x="1053100" y="3798805"/>
          <a:ext cx="280397" cy="158090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0.63487</cdr:x>
      <cdr:y>0.27838</cdr:y>
    </cdr:from>
    <cdr:to>
      <cdr:x>0.69114</cdr:x>
      <cdr:y>0.32309</cdr:y>
    </cdr:to>
    <cdr:cxnSp macro="">
      <cdr:nvCxnSpPr>
        <cdr:cNvPr id="24" name="直線コネクタ 23"/>
        <cdr:cNvCxnSpPr/>
      </cdr:nvCxnSpPr>
      <cdr:spPr bwMode="auto">
        <a:xfrm xmlns:a="http://schemas.openxmlformats.org/drawingml/2006/main" flipV="1">
          <a:off x="2727785" y="1187824"/>
          <a:ext cx="241773" cy="190767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0.8125</cdr:x>
      <cdr:y>0.57514</cdr:y>
    </cdr:from>
    <cdr:to>
      <cdr:x>0.8711</cdr:x>
      <cdr:y>0.59699</cdr:y>
    </cdr:to>
    <cdr:cxnSp macro="">
      <cdr:nvCxnSpPr>
        <cdr:cNvPr id="10" name="直線コネクタ 9"/>
        <cdr:cNvCxnSpPr/>
      </cdr:nvCxnSpPr>
      <cdr:spPr bwMode="auto">
        <a:xfrm xmlns:a="http://schemas.openxmlformats.org/drawingml/2006/main" flipV="1">
          <a:off x="3491006" y="2454089"/>
          <a:ext cx="251758" cy="93219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0.12258</cdr:x>
      <cdr:y>0.64286</cdr:y>
    </cdr:from>
    <cdr:to>
      <cdr:x>0.16048</cdr:x>
      <cdr:y>0.70645</cdr:y>
    </cdr:to>
    <cdr:cxnSp macro="">
      <cdr:nvCxnSpPr>
        <cdr:cNvPr id="8" name="直線コネクタ 7"/>
        <cdr:cNvCxnSpPr/>
      </cdr:nvCxnSpPr>
      <cdr:spPr bwMode="auto">
        <a:xfrm xmlns:a="http://schemas.openxmlformats.org/drawingml/2006/main" flipH="1">
          <a:off x="526676" y="2743046"/>
          <a:ext cx="162830" cy="271336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</c:userShapes>
</file>

<file path=xl/drawings/drawing35.xml><?xml version="1.0" encoding="utf-8"?>
<c:userShapes xmlns:c="http://schemas.openxmlformats.org/drawingml/2006/chart">
  <cdr:relSizeAnchor xmlns:cdr="http://schemas.openxmlformats.org/drawingml/2006/chartDrawing">
    <cdr:from>
      <cdr:x>0.67696</cdr:x>
      <cdr:y>0.87684</cdr:y>
    </cdr:from>
    <cdr:to>
      <cdr:x>0.7387</cdr:x>
      <cdr:y>0.8791</cdr:y>
    </cdr:to>
    <cdr:cxnSp macro="">
      <cdr:nvCxnSpPr>
        <cdr:cNvPr id="9" name="直線コネクタ 8"/>
        <cdr:cNvCxnSpPr/>
      </cdr:nvCxnSpPr>
      <cdr:spPr bwMode="auto">
        <a:xfrm xmlns:a="http://schemas.openxmlformats.org/drawingml/2006/main" flipH="1" flipV="1">
          <a:off x="2924178" y="3695709"/>
          <a:ext cx="266697" cy="9516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0.40686</cdr:x>
      <cdr:y>0.25384</cdr:y>
    </cdr:from>
    <cdr:to>
      <cdr:x>0.41874</cdr:x>
      <cdr:y>0.29533</cdr:y>
    </cdr:to>
    <cdr:cxnSp macro="">
      <cdr:nvCxnSpPr>
        <cdr:cNvPr id="11" name="直線コネクタ 10"/>
        <cdr:cNvCxnSpPr/>
      </cdr:nvCxnSpPr>
      <cdr:spPr bwMode="auto">
        <a:xfrm xmlns:a="http://schemas.openxmlformats.org/drawingml/2006/main" flipH="1" flipV="1">
          <a:off x="1748118" y="1086971"/>
          <a:ext cx="51066" cy="177637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0.23787</cdr:x>
      <cdr:y>0.334</cdr:y>
    </cdr:from>
    <cdr:to>
      <cdr:x>0.26906</cdr:x>
      <cdr:y>0.37245</cdr:y>
    </cdr:to>
    <cdr:cxnSp macro="">
      <cdr:nvCxnSpPr>
        <cdr:cNvPr id="12" name="直線コネクタ 11"/>
        <cdr:cNvCxnSpPr/>
      </cdr:nvCxnSpPr>
      <cdr:spPr bwMode="auto">
        <a:xfrm xmlns:a="http://schemas.openxmlformats.org/drawingml/2006/main" flipH="1" flipV="1">
          <a:off x="1022016" y="1430189"/>
          <a:ext cx="134011" cy="164645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</c:userShapes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50</xdr:col>
      <xdr:colOff>95250</xdr:colOff>
      <xdr:row>4</xdr:row>
      <xdr:rowOff>0</xdr:rowOff>
    </xdr:from>
    <xdr:to>
      <xdr:col>57</xdr:col>
      <xdr:colOff>371475</xdr:colOff>
      <xdr:row>32</xdr:row>
      <xdr:rowOff>76200</xdr:rowOff>
    </xdr:to>
    <xdr:graphicFrame macro="">
      <xdr:nvGraphicFramePr>
        <xdr:cNvPr id="13902449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50</xdr:col>
      <xdr:colOff>85725</xdr:colOff>
      <xdr:row>32</xdr:row>
      <xdr:rowOff>152400</xdr:rowOff>
    </xdr:from>
    <xdr:to>
      <xdr:col>57</xdr:col>
      <xdr:colOff>361950</xdr:colOff>
      <xdr:row>61</xdr:row>
      <xdr:rowOff>57150</xdr:rowOff>
    </xdr:to>
    <xdr:graphicFrame macro="">
      <xdr:nvGraphicFramePr>
        <xdr:cNvPr id="13902450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57</xdr:col>
      <xdr:colOff>504825</xdr:colOff>
      <xdr:row>4</xdr:row>
      <xdr:rowOff>19050</xdr:rowOff>
    </xdr:from>
    <xdr:to>
      <xdr:col>68</xdr:col>
      <xdr:colOff>161925</xdr:colOff>
      <xdr:row>32</xdr:row>
      <xdr:rowOff>95250</xdr:rowOff>
    </xdr:to>
    <xdr:graphicFrame macro="">
      <xdr:nvGraphicFramePr>
        <xdr:cNvPr id="13902451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57</xdr:col>
      <xdr:colOff>476250</xdr:colOff>
      <xdr:row>32</xdr:row>
      <xdr:rowOff>161925</xdr:rowOff>
    </xdr:from>
    <xdr:to>
      <xdr:col>68</xdr:col>
      <xdr:colOff>133350</xdr:colOff>
      <xdr:row>61</xdr:row>
      <xdr:rowOff>66675</xdr:rowOff>
    </xdr:to>
    <xdr:graphicFrame macro="">
      <xdr:nvGraphicFramePr>
        <xdr:cNvPr id="13902452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7.xml><?xml version="1.0" encoding="utf-8"?>
<c:userShapes xmlns:c="http://schemas.openxmlformats.org/drawingml/2006/chart">
  <cdr:relSizeAnchor xmlns:cdr="http://schemas.openxmlformats.org/drawingml/2006/chartDrawing">
    <cdr:from>
      <cdr:x>0.37834</cdr:x>
      <cdr:y>0.39915</cdr:y>
    </cdr:from>
    <cdr:to>
      <cdr:x>0.66923</cdr:x>
      <cdr:y>0.54623</cdr:y>
    </cdr:to>
    <cdr:sp macro="" textlink="">
      <cdr:nvSpPr>
        <cdr:cNvPr id="19558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40369" y="2156742"/>
          <a:ext cx="1566810" cy="7928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+mn-lt"/>
              <a:ea typeface="ＭＳ Ｐゴシック"/>
            </a:rPr>
            <a:t>世帯当たり</a:t>
          </a:r>
          <a:r>
            <a:rPr lang="en-US" altLang="ja-JP" sz="1100" b="0" i="0" strike="noStrike">
              <a:solidFill>
                <a:srgbClr val="000000"/>
              </a:solidFill>
              <a:latin typeface="+mn-lt"/>
              <a:cs typeface="Arial"/>
            </a:rPr>
            <a:t>CO</a:t>
          </a:r>
          <a:r>
            <a:rPr lang="en-US" altLang="ja-JP" sz="1100" b="0" i="0" strike="noStrike" baseline="-25000">
              <a:solidFill>
                <a:srgbClr val="000000"/>
              </a:solidFill>
              <a:latin typeface="+mn-lt"/>
              <a:cs typeface="Arial"/>
            </a:rPr>
            <a:t>2</a:t>
          </a:r>
          <a:r>
            <a:rPr lang="ja-JP" altLang="en-US" sz="1100" b="0" i="0" strike="noStrike">
              <a:solidFill>
                <a:srgbClr val="000000"/>
              </a:solidFill>
              <a:latin typeface="+mn-lt"/>
              <a:ea typeface="ＭＳ Ｐゴシック"/>
            </a:rPr>
            <a:t>排出量</a:t>
          </a:r>
          <a:endParaRPr lang="en-US" altLang="ja-JP" sz="1100" b="0" i="0" strike="noStrike">
            <a:solidFill>
              <a:srgbClr val="000000"/>
            </a:solidFill>
            <a:latin typeface="+mn-lt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r>
            <a:rPr lang="ja-JP" altLang="en-US" sz="1100" b="0" i="0" strike="noStrike">
              <a:solidFill>
                <a:sysClr val="windowText" lastClr="000000"/>
              </a:solidFill>
              <a:latin typeface="+mn-lt"/>
              <a:ea typeface="ＭＳ Ｐゴシック"/>
            </a:rPr>
            <a:t>約</a:t>
          </a:r>
          <a:r>
            <a:rPr lang="en-US" altLang="ja-JP" sz="1100" b="1" i="0" strike="noStrike">
              <a:solidFill>
                <a:sysClr val="windowText" lastClr="000000"/>
              </a:solidFill>
              <a:latin typeface="+mn-lt"/>
              <a:ea typeface="ＭＳ Ｐゴシック"/>
            </a:rPr>
            <a:t>5,370</a:t>
          </a:r>
          <a:r>
            <a:rPr lang="en-US" altLang="ja-JP" sz="1100" b="1" i="0" strike="noStrike">
              <a:solidFill>
                <a:sysClr val="windowText" lastClr="000000"/>
              </a:solidFill>
              <a:latin typeface="+mn-lt"/>
              <a:cs typeface="Arial"/>
            </a:rPr>
            <a:t> </a:t>
          </a:r>
          <a:r>
            <a:rPr lang="en-US" altLang="ja-JP" sz="1100" b="0" i="0" strike="noStrike">
              <a:solidFill>
                <a:sysClr val="windowText" lastClr="000000"/>
              </a:solidFill>
              <a:latin typeface="+mn-lt"/>
              <a:cs typeface="Arial"/>
            </a:rPr>
            <a:t>[kg CO</a:t>
          </a:r>
          <a:r>
            <a:rPr lang="en-US" altLang="ja-JP" sz="1100" b="0" i="0" strike="noStrike" baseline="-25000">
              <a:solidFill>
                <a:sysClr val="windowText" lastClr="000000"/>
              </a:solidFill>
              <a:latin typeface="+mn-lt"/>
              <a:cs typeface="Arial"/>
            </a:rPr>
            <a:t>2</a:t>
          </a:r>
          <a:r>
            <a:rPr lang="en-US" altLang="ja-JP" sz="1100" b="0" i="0" strike="noStrike">
              <a:solidFill>
                <a:srgbClr val="000000"/>
              </a:solidFill>
              <a:latin typeface="+mn-lt"/>
              <a:cs typeface="Arial"/>
            </a:rPr>
            <a:t>/</a:t>
          </a:r>
          <a:r>
            <a:rPr lang="ja-JP" altLang="en-US" sz="1100" b="0" i="0" strike="noStrike">
              <a:solidFill>
                <a:srgbClr val="000000"/>
              </a:solidFill>
              <a:latin typeface="+mn-lt"/>
              <a:ea typeface="ＭＳ Ｐゴシック"/>
            </a:rPr>
            <a:t>世帯］</a:t>
          </a:r>
        </a:p>
        <a:p xmlns:a="http://schemas.openxmlformats.org/drawingml/2006/main"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+mn-lt"/>
              <a:ea typeface="ＭＳ Ｐゴシック"/>
            </a:rPr>
            <a:t>（</a:t>
          </a:r>
          <a:r>
            <a:rPr lang="en-US" altLang="ja-JP" sz="1100" b="0" i="0" strike="noStrike">
              <a:solidFill>
                <a:srgbClr val="000000"/>
              </a:solidFill>
              <a:latin typeface="+mn-lt"/>
              <a:cs typeface="Arial"/>
            </a:rPr>
            <a:t>2013</a:t>
          </a:r>
          <a:r>
            <a:rPr lang="ja-JP" altLang="en-US" sz="1100" b="0" i="0" strike="noStrike">
              <a:solidFill>
                <a:srgbClr val="000000"/>
              </a:solidFill>
              <a:latin typeface="+mn-lt"/>
              <a:ea typeface="ＭＳ Ｐゴシック"/>
            </a:rPr>
            <a:t>年度）</a:t>
          </a:r>
        </a:p>
      </cdr:txBody>
    </cdr:sp>
  </cdr:relSizeAnchor>
  <cdr:relSizeAnchor xmlns:cdr="http://schemas.openxmlformats.org/drawingml/2006/chartDrawing">
    <cdr:from>
      <cdr:x>0.01764</cdr:x>
      <cdr:y>0.79365</cdr:y>
    </cdr:from>
    <cdr:to>
      <cdr:x>0.98765</cdr:x>
      <cdr:y>0.99829</cdr:y>
    </cdr:to>
    <cdr:sp macro="" textlink="">
      <cdr:nvSpPr>
        <cdr:cNvPr id="19558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250" y="4286250"/>
          <a:ext cx="5238751" cy="11051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n-US" altLang="ja-JP" sz="900" b="0" i="0" strike="noStrike">
              <a:solidFill>
                <a:srgbClr val="000000"/>
              </a:solidFill>
              <a:latin typeface="+mn-lt"/>
              <a:ea typeface="+mj-ea"/>
            </a:rPr>
            <a:t>※</a:t>
          </a:r>
          <a:r>
            <a:rPr lang="ja-JP" altLang="en-US" sz="900" b="0" i="0" strike="noStrike">
              <a:solidFill>
                <a:srgbClr val="000000"/>
              </a:solidFill>
              <a:latin typeface="+mn-lt"/>
              <a:ea typeface="+mj-ea"/>
            </a:rPr>
            <a:t>　家庭からの</a:t>
          </a:r>
          <a:r>
            <a:rPr lang="en-US" altLang="ja-JP" sz="900" b="0" i="0" strike="noStrike">
              <a:solidFill>
                <a:srgbClr val="000000"/>
              </a:solidFill>
              <a:latin typeface="+mn-lt"/>
              <a:ea typeface="+mj-ea"/>
            </a:rPr>
            <a:t>CO</a:t>
          </a:r>
          <a:r>
            <a:rPr lang="en-US" altLang="ja-JP" sz="900" b="0" i="0" strike="noStrike" baseline="-25000">
              <a:solidFill>
                <a:srgbClr val="000000"/>
              </a:solidFill>
              <a:latin typeface="+mn-lt"/>
              <a:ea typeface="+mj-ea"/>
            </a:rPr>
            <a:t>2 </a:t>
          </a:r>
          <a:r>
            <a:rPr lang="ja-JP" altLang="en-US" sz="900" b="0" i="0" strike="noStrike">
              <a:solidFill>
                <a:srgbClr val="000000"/>
              </a:solidFill>
              <a:latin typeface="+mn-lt"/>
              <a:ea typeface="+mj-ea"/>
            </a:rPr>
            <a:t>排出量は、インベントリの家庭部門、運輸（旅客）部門の自家用乗用車（家計寄与分</a:t>
          </a:r>
          <a:r>
            <a:rPr lang="en-US" altLang="ja-JP" sz="900" b="0" i="0" strike="noStrike">
              <a:solidFill>
                <a:srgbClr val="000000"/>
              </a:solidFill>
              <a:latin typeface="+mn-lt"/>
              <a:ea typeface="+mj-ea"/>
            </a:rPr>
            <a:t>)</a:t>
          </a:r>
          <a:r>
            <a:rPr lang="ja-JP" altLang="en-US" sz="900" b="0" i="0" strike="noStrike">
              <a:solidFill>
                <a:srgbClr val="000000"/>
              </a:solidFill>
              <a:latin typeface="+mn-lt"/>
              <a:ea typeface="+mj-ea"/>
            </a:rPr>
            <a:t>、</a:t>
          </a:r>
          <a:endParaRPr lang="en-US" altLang="ja-JP" sz="900" b="0" i="0" strike="noStrike">
            <a:solidFill>
              <a:srgbClr val="000000"/>
            </a:solidFill>
            <a:latin typeface="+mn-lt"/>
            <a:ea typeface="+mj-ea"/>
          </a:endParaRPr>
        </a:p>
        <a:p xmlns:a="http://schemas.openxmlformats.org/drawingml/2006/main">
          <a:pPr algn="l" rtl="1">
            <a:spcAft>
              <a:spcPts val="300"/>
            </a:spcAft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+mn-lt"/>
              <a:ea typeface="+mj-ea"/>
            </a:rPr>
            <a:t>　　　廃棄物（一般廃棄物）処理からの排出量及び水道からの排出量を足し合わせたもの。 </a:t>
          </a:r>
          <a:endParaRPr lang="en-US" altLang="ja-JP" sz="900" b="0" i="0" strike="noStrike">
            <a:solidFill>
              <a:srgbClr val="000000"/>
            </a:solidFill>
            <a:latin typeface="+mn-lt"/>
            <a:ea typeface="+mj-ea"/>
          </a:endParaRPr>
        </a:p>
        <a:p xmlns:a="http://schemas.openxmlformats.org/drawingml/2006/main">
          <a:pPr marL="0" marR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300"/>
            </a:spcAft>
            <a:buClrTx/>
            <a:buSzTx/>
            <a:buFontTx/>
            <a:buNone/>
            <a:tabLst/>
            <a:defRPr sz="1000"/>
          </a:pPr>
          <a:r>
            <a:rPr lang="en-US" altLang="ja-JP" sz="900" b="0" i="0">
              <a:latin typeface="+mn-lt"/>
              <a:ea typeface="+mj-ea"/>
              <a:cs typeface="+mn-cs"/>
            </a:rPr>
            <a:t>※</a:t>
          </a:r>
          <a:r>
            <a:rPr lang="ja-JP" altLang="ja-JP" sz="900" b="0" i="0">
              <a:latin typeface="+mn-lt"/>
              <a:ea typeface="+mj-ea"/>
              <a:cs typeface="+mn-cs"/>
            </a:rPr>
            <a:t>　電力及び熱</a:t>
          </a:r>
          <a:r>
            <a:rPr lang="ja-JP" altLang="en-US" sz="900" b="0" i="0">
              <a:latin typeface="+mn-lt"/>
              <a:ea typeface="+mj-ea"/>
              <a:cs typeface="+mn-cs"/>
            </a:rPr>
            <a:t>の</a:t>
          </a:r>
          <a:r>
            <a:rPr lang="en-US" altLang="ja-JP" sz="900" b="0" i="0">
              <a:latin typeface="+mn-lt"/>
              <a:ea typeface="+mj-ea"/>
              <a:cs typeface="+mn-cs"/>
            </a:rPr>
            <a:t>CO</a:t>
          </a:r>
          <a:r>
            <a:rPr lang="en-US" altLang="ja-JP" sz="900" b="0" i="0" baseline="-25000">
              <a:latin typeface="+mn-lt"/>
              <a:ea typeface="+mj-ea"/>
              <a:cs typeface="+mn-cs"/>
            </a:rPr>
            <a:t>2 </a:t>
          </a:r>
          <a:r>
            <a:rPr lang="ja-JP" altLang="en-US" sz="900" b="0" i="0">
              <a:latin typeface="+mn-lt"/>
              <a:ea typeface="+mj-ea"/>
              <a:cs typeface="+mn-cs"/>
            </a:rPr>
            <a:t>排出量</a:t>
          </a:r>
          <a:r>
            <a:rPr lang="ja-JP" altLang="ja-JP" sz="900" b="0" i="0">
              <a:latin typeface="+mn-lt"/>
              <a:ea typeface="+mj-ea"/>
              <a:cs typeface="+mn-cs"/>
            </a:rPr>
            <a:t>は、自家発電を含まない、電力会社等から購入する電力や熱に由来する</a:t>
          </a:r>
          <a:r>
            <a:rPr lang="ja-JP" altLang="en-US" sz="900" b="0" i="0">
              <a:latin typeface="+mn-lt"/>
              <a:ea typeface="+mj-ea"/>
              <a:cs typeface="+mn-cs"/>
            </a:rPr>
            <a:t>もの</a:t>
          </a:r>
          <a:r>
            <a:rPr lang="ja-JP" altLang="ja-JP" sz="900" b="0" i="0">
              <a:latin typeface="+mn-lt"/>
              <a:ea typeface="+mj-ea"/>
              <a:cs typeface="+mn-cs"/>
            </a:rPr>
            <a:t>。</a:t>
          </a:r>
          <a:r>
            <a:rPr lang="ja-JP" altLang="en-US" sz="900" b="0" i="0" strike="noStrike">
              <a:solidFill>
                <a:srgbClr val="000000"/>
              </a:solidFill>
              <a:latin typeface="+mn-lt"/>
              <a:ea typeface="+mj-ea"/>
            </a:rPr>
            <a:t> </a:t>
          </a:r>
        </a:p>
        <a:p xmlns:a="http://schemas.openxmlformats.org/drawingml/2006/main">
          <a:r>
            <a:rPr lang="en-US" altLang="ja-JP" sz="900" b="0" i="0" strike="noStrike">
              <a:solidFill>
                <a:srgbClr val="000000"/>
              </a:solidFill>
              <a:latin typeface="+mn-lt"/>
              <a:ea typeface="+mj-ea"/>
            </a:rPr>
            <a:t>※</a:t>
          </a:r>
          <a:r>
            <a:rPr lang="ja-JP" altLang="en-US" sz="900" b="0" i="0" strike="noStrike">
              <a:solidFill>
                <a:srgbClr val="000000"/>
              </a:solidFill>
              <a:latin typeface="+mn-lt"/>
              <a:ea typeface="+mj-ea"/>
            </a:rPr>
            <a:t>　</a:t>
          </a:r>
          <a:r>
            <a:rPr lang="ja-JP" altLang="en-US" sz="900">
              <a:latin typeface="+mn-lt"/>
              <a:ea typeface="+mj-ea"/>
              <a:cs typeface="+mn-cs"/>
            </a:rPr>
            <a:t>一般廃棄物は非バイオマス起源（プラスチック等）の焼却による</a:t>
          </a:r>
          <a:r>
            <a:rPr lang="en-US" sz="900">
              <a:latin typeface="+mn-lt"/>
              <a:ea typeface="+mj-ea"/>
              <a:cs typeface="+mn-cs"/>
            </a:rPr>
            <a:t>CO</a:t>
          </a:r>
          <a:r>
            <a:rPr lang="en-US" sz="900" baseline="-25000">
              <a:latin typeface="+mn-lt"/>
              <a:ea typeface="+mj-ea"/>
              <a:cs typeface="+mn-cs"/>
            </a:rPr>
            <a:t>2</a:t>
          </a:r>
          <a:r>
            <a:rPr lang="en-US" sz="900">
              <a:latin typeface="+mn-lt"/>
              <a:ea typeface="+mj-ea"/>
              <a:cs typeface="+mn-cs"/>
            </a:rPr>
            <a:t> </a:t>
          </a:r>
          <a:r>
            <a:rPr lang="ja-JP" altLang="en-US" sz="900">
              <a:latin typeface="+mn-lt"/>
              <a:ea typeface="+mj-ea"/>
              <a:cs typeface="+mn-cs"/>
            </a:rPr>
            <a:t>及び廃棄物処理施設で使用する</a:t>
          </a:r>
          <a:endParaRPr lang="en-US" altLang="ja-JP" sz="900">
            <a:latin typeface="+mn-lt"/>
            <a:ea typeface="+mj-ea"/>
            <a:cs typeface="+mn-cs"/>
          </a:endParaRPr>
        </a:p>
        <a:p xmlns:a="http://schemas.openxmlformats.org/drawingml/2006/main">
          <a:pPr>
            <a:spcAft>
              <a:spcPts val="300"/>
            </a:spcAft>
          </a:pPr>
          <a:r>
            <a:rPr lang="ja-JP" altLang="en-US" sz="900">
              <a:latin typeface="+mn-lt"/>
              <a:ea typeface="+mj-ea"/>
              <a:cs typeface="+mn-cs"/>
            </a:rPr>
            <a:t>　　　エネルギー起源</a:t>
          </a:r>
          <a:r>
            <a:rPr lang="en-US" sz="900">
              <a:latin typeface="+mn-lt"/>
              <a:ea typeface="+mj-ea"/>
              <a:cs typeface="+mn-cs"/>
            </a:rPr>
            <a:t>CO</a:t>
          </a:r>
          <a:r>
            <a:rPr lang="en-US" sz="900" baseline="-25000">
              <a:latin typeface="+mn-lt"/>
              <a:ea typeface="+mj-ea"/>
              <a:cs typeface="+mn-cs"/>
            </a:rPr>
            <a:t>2</a:t>
          </a:r>
          <a:r>
            <a:rPr lang="en-US" sz="900">
              <a:latin typeface="+mn-lt"/>
              <a:ea typeface="+mj-ea"/>
              <a:cs typeface="+mn-cs"/>
            </a:rPr>
            <a:t> </a:t>
          </a:r>
          <a:r>
            <a:rPr lang="ja-JP" altLang="en-US" sz="900">
              <a:latin typeface="+mn-lt"/>
              <a:ea typeface="+mj-ea"/>
              <a:cs typeface="+mn-cs"/>
            </a:rPr>
            <a:t>のうち、生活系ごみ由来分を推計したもの。</a:t>
          </a:r>
          <a:endParaRPr lang="en-US" altLang="ja-JP" sz="900">
            <a:latin typeface="+mn-lt"/>
            <a:ea typeface="+mj-ea"/>
            <a:cs typeface="+mn-cs"/>
          </a:endParaRPr>
        </a:p>
        <a:p xmlns:a="http://schemas.openxmlformats.org/drawingml/2006/main">
          <a:r>
            <a:rPr lang="en-US" altLang="ja-JP" sz="900" b="0" i="0">
              <a:latin typeface="+mn-lt"/>
              <a:ea typeface="+mj-ea"/>
              <a:cs typeface="+mn-cs"/>
            </a:rPr>
            <a:t>※</a:t>
          </a:r>
          <a:r>
            <a:rPr lang="ja-JP" altLang="ja-JP" sz="900" b="0" i="0">
              <a:latin typeface="+mn-lt"/>
              <a:ea typeface="+mj-ea"/>
              <a:cs typeface="+mn-cs"/>
            </a:rPr>
            <a:t>　</a:t>
          </a:r>
          <a:r>
            <a:rPr lang="ja-JP" altLang="en-US" sz="900" b="0" i="0">
              <a:latin typeface="+mn-lt"/>
              <a:ea typeface="+mj-ea"/>
              <a:cs typeface="+mn-cs"/>
            </a:rPr>
            <a:t>水道は、水処理施設で使用するエネルギー起源</a:t>
          </a:r>
          <a:r>
            <a:rPr lang="en-US" altLang="ja-JP" sz="900" b="0" i="0">
              <a:latin typeface="+mn-lt"/>
              <a:ea typeface="+mj-ea"/>
              <a:cs typeface="+mn-cs"/>
            </a:rPr>
            <a:t>CO</a:t>
          </a:r>
          <a:r>
            <a:rPr lang="en-US" altLang="ja-JP" sz="900" b="0" i="0" baseline="-25000">
              <a:latin typeface="+mn-lt"/>
              <a:ea typeface="+mj-ea"/>
              <a:cs typeface="+mn-cs"/>
            </a:rPr>
            <a:t>2 </a:t>
          </a:r>
          <a:r>
            <a:rPr lang="ja-JP" altLang="en-US" sz="900" b="0" i="0">
              <a:latin typeface="+mn-lt"/>
              <a:ea typeface="+mj-ea"/>
              <a:cs typeface="+mn-cs"/>
            </a:rPr>
            <a:t>のうち、家庭寄与分を推計したもの。</a:t>
          </a:r>
          <a:endParaRPr lang="ja-JP" altLang="en-US" sz="900" b="0" i="0" strike="noStrike">
            <a:solidFill>
              <a:srgbClr val="000000"/>
            </a:solidFill>
            <a:latin typeface="+mn-lt"/>
            <a:ea typeface="+mj-ea"/>
          </a:endParaRPr>
        </a:p>
      </cdr:txBody>
    </cdr:sp>
  </cdr:relSizeAnchor>
</c:userShapes>
</file>

<file path=xl/drawings/drawing38.xml><?xml version="1.0" encoding="utf-8"?>
<c:userShapes xmlns:c="http://schemas.openxmlformats.org/drawingml/2006/chart">
  <cdr:relSizeAnchor xmlns:cdr="http://schemas.openxmlformats.org/drawingml/2006/chartDrawing">
    <cdr:from>
      <cdr:x>0.37307</cdr:x>
      <cdr:y>0.37913</cdr:y>
    </cdr:from>
    <cdr:to>
      <cdr:x>0.66234</cdr:x>
      <cdr:y>0.51849</cdr:y>
    </cdr:to>
    <cdr:sp macro="" textlink="">
      <cdr:nvSpPr>
        <cdr:cNvPr id="2314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17992" y="2046338"/>
          <a:ext cx="1564702" cy="7521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+mn-lt"/>
              <a:ea typeface="ＭＳ Ｐゴシック"/>
            </a:rPr>
            <a:t>世帯当たり</a:t>
          </a:r>
          <a:r>
            <a:rPr lang="en-US" altLang="ja-JP" sz="1100" b="0" i="0" strike="noStrike">
              <a:solidFill>
                <a:srgbClr val="000000"/>
              </a:solidFill>
              <a:latin typeface="+mn-lt"/>
              <a:cs typeface="Arial"/>
            </a:rPr>
            <a:t>CO</a:t>
          </a:r>
          <a:r>
            <a:rPr lang="en-US" altLang="ja-JP" sz="1100" b="0" i="0" strike="noStrike" baseline="-25000">
              <a:solidFill>
                <a:srgbClr val="000000"/>
              </a:solidFill>
              <a:latin typeface="+mn-lt"/>
              <a:cs typeface="Arial"/>
            </a:rPr>
            <a:t>2</a:t>
          </a:r>
          <a:r>
            <a:rPr lang="ja-JP" altLang="en-US" sz="1100" b="0" i="0" strike="noStrike">
              <a:solidFill>
                <a:srgbClr val="000000"/>
              </a:solidFill>
              <a:latin typeface="+mn-lt"/>
              <a:ea typeface="ＭＳ Ｐゴシック"/>
            </a:rPr>
            <a:t>排出量</a:t>
          </a:r>
        </a:p>
        <a:p xmlns:a="http://schemas.openxmlformats.org/drawingml/2006/main">
          <a:pPr algn="ctr" rtl="1">
            <a:defRPr sz="1000"/>
          </a:pPr>
          <a:r>
            <a:rPr lang="ja-JP" altLang="en-US" sz="1100" b="0" i="0" strike="noStrike">
              <a:solidFill>
                <a:sysClr val="windowText" lastClr="000000"/>
              </a:solidFill>
              <a:latin typeface="+mn-lt"/>
              <a:ea typeface="ＭＳ Ｐゴシック"/>
            </a:rPr>
            <a:t>約</a:t>
          </a:r>
          <a:r>
            <a:rPr lang="en-US" altLang="ja-JP" sz="1100" b="1" i="0" strike="noStrike">
              <a:solidFill>
                <a:sysClr val="windowText" lastClr="000000"/>
              </a:solidFill>
              <a:latin typeface="+mn-lt"/>
              <a:ea typeface="+mn-ea"/>
              <a:cs typeface="Arial"/>
            </a:rPr>
            <a:t>5,370</a:t>
          </a:r>
          <a:r>
            <a:rPr lang="en-US" altLang="ja-JP" sz="1100" b="1" i="0" strike="noStrike">
              <a:solidFill>
                <a:sysClr val="windowText" lastClr="000000"/>
              </a:solidFill>
              <a:latin typeface="+mn-lt"/>
              <a:cs typeface="Arial"/>
            </a:rPr>
            <a:t> </a:t>
          </a:r>
          <a:r>
            <a:rPr lang="en-US" altLang="ja-JP" sz="1100" b="0" i="0" strike="noStrike">
              <a:solidFill>
                <a:sysClr val="windowText" lastClr="000000"/>
              </a:solidFill>
              <a:latin typeface="+mn-lt"/>
              <a:cs typeface="Arial"/>
            </a:rPr>
            <a:t>[kg CO</a:t>
          </a:r>
          <a:r>
            <a:rPr lang="en-US" altLang="ja-JP" sz="1100" b="0" i="0" strike="noStrike" baseline="-25000">
              <a:solidFill>
                <a:sysClr val="windowText" lastClr="000000"/>
              </a:solidFill>
              <a:latin typeface="+mn-lt"/>
              <a:cs typeface="Arial"/>
            </a:rPr>
            <a:t>2</a:t>
          </a:r>
          <a:r>
            <a:rPr lang="en-US" altLang="ja-JP" sz="1100" b="0" i="0" strike="noStrike">
              <a:solidFill>
                <a:sysClr val="windowText" lastClr="000000"/>
              </a:solidFill>
              <a:latin typeface="+mn-lt"/>
              <a:cs typeface="Arial"/>
            </a:rPr>
            <a:t>/</a:t>
          </a:r>
          <a:r>
            <a:rPr lang="ja-JP" altLang="en-US" sz="1100" b="0" i="0" strike="noStrike">
              <a:solidFill>
                <a:sysClr val="windowText" lastClr="000000"/>
              </a:solidFill>
              <a:latin typeface="+mn-lt"/>
              <a:ea typeface="ＭＳ Ｐゴシック"/>
            </a:rPr>
            <a:t>世帯］</a:t>
          </a:r>
        </a:p>
        <a:p xmlns:a="http://schemas.openxmlformats.org/drawingml/2006/main">
          <a:pPr algn="ctr" rtl="1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+mn-lt"/>
              <a:ea typeface="ＭＳ Ｐゴシック"/>
            </a:rPr>
            <a:t>（</a:t>
          </a:r>
          <a:r>
            <a:rPr lang="en-US" altLang="ja-JP" sz="1100" b="0" i="0" strike="noStrike">
              <a:solidFill>
                <a:srgbClr val="000000"/>
              </a:solidFill>
              <a:latin typeface="+mn-lt"/>
              <a:cs typeface="Arial"/>
            </a:rPr>
            <a:t>2013</a:t>
          </a:r>
          <a:r>
            <a:rPr lang="ja-JP" altLang="en-US" sz="1100" b="0" i="0" strike="noStrike">
              <a:solidFill>
                <a:srgbClr val="000000"/>
              </a:solidFill>
              <a:latin typeface="+mn-lt"/>
              <a:ea typeface="ＭＳ Ｐゴシック"/>
            </a:rPr>
            <a:t>年度）</a:t>
          </a:r>
        </a:p>
      </cdr:txBody>
    </cdr:sp>
  </cdr:relSizeAnchor>
  <cdr:relSizeAnchor xmlns:cdr="http://schemas.openxmlformats.org/drawingml/2006/chartDrawing">
    <cdr:from>
      <cdr:x>0.09583</cdr:x>
      <cdr:y>0.77249</cdr:y>
    </cdr:from>
    <cdr:to>
      <cdr:x>0.94732</cdr:x>
      <cdr:y>1</cdr:y>
    </cdr:to>
    <cdr:sp macro="" textlink="">
      <cdr:nvSpPr>
        <cdr:cNvPr id="4" name="テキスト ボックス 1"/>
        <cdr:cNvSpPr txBox="1"/>
      </cdr:nvSpPr>
      <cdr:spPr>
        <a:xfrm xmlns:a="http://schemas.openxmlformats.org/drawingml/2006/main">
          <a:off x="517525" y="4171950"/>
          <a:ext cx="4598631" cy="1228725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t">
          <a:no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en-US" altLang="ja-JP" sz="900"/>
            <a:t>※</a:t>
          </a:r>
          <a:r>
            <a:rPr kumimoji="1" lang="ja-JP" altLang="en-US" sz="900"/>
            <a:t>　家庭からの</a:t>
          </a:r>
          <a:r>
            <a:rPr kumimoji="1" lang="en-US" altLang="ja-JP" sz="900"/>
            <a:t>CO2 </a:t>
          </a:r>
          <a:r>
            <a:rPr kumimoji="1" lang="ja-JP" altLang="en-US" sz="900"/>
            <a:t>排出量は、インベントリの家庭部門、運輸（旅客）部門の自家用乗用車</a:t>
          </a:r>
        </a:p>
        <a:p xmlns:a="http://schemas.openxmlformats.org/drawingml/2006/main">
          <a:pPr>
            <a:lnSpc>
              <a:spcPts val="1100"/>
            </a:lnSpc>
          </a:pPr>
          <a:r>
            <a:rPr kumimoji="1" lang="ja-JP" altLang="en-US" sz="900"/>
            <a:t>　　　</a:t>
          </a:r>
          <a:r>
            <a:rPr kumimoji="1" lang="en-US" altLang="ja-JP" sz="900"/>
            <a:t>(</a:t>
          </a:r>
          <a:r>
            <a:rPr kumimoji="1" lang="ja-JP" altLang="en-US" sz="900"/>
            <a:t>家計寄与分</a:t>
          </a:r>
          <a:r>
            <a:rPr kumimoji="1" lang="en-US" altLang="ja-JP" sz="900"/>
            <a:t>)</a:t>
          </a:r>
          <a:r>
            <a:rPr kumimoji="1" lang="ja-JP" altLang="en-US" sz="900"/>
            <a:t>、廃棄物（一般廃棄物）処理からの排出量及び水道からの排出量を足し</a:t>
          </a:r>
        </a:p>
        <a:p xmlns:a="http://schemas.openxmlformats.org/drawingml/2006/main">
          <a:r>
            <a:rPr kumimoji="1" lang="ja-JP" altLang="en-US" sz="900"/>
            <a:t>        合わせたものである。       </a:t>
          </a:r>
        </a:p>
        <a:p xmlns:a="http://schemas.openxmlformats.org/drawingml/2006/main">
          <a:r>
            <a:rPr kumimoji="1" lang="en-US" altLang="ja-JP" sz="900"/>
            <a:t>※</a:t>
          </a:r>
          <a:r>
            <a:rPr kumimoji="1" lang="ja-JP" altLang="en-US" sz="900"/>
            <a:t>　一般廃棄物は非バイオマス起源（プラスチック等）の焼却による</a:t>
          </a:r>
          <a:r>
            <a:rPr kumimoji="1" lang="en-US" altLang="ja-JP" sz="900"/>
            <a:t>CO2 </a:t>
          </a:r>
          <a:r>
            <a:rPr kumimoji="1" lang="ja-JP" altLang="en-US" sz="900"/>
            <a:t>及び廃棄物処理</a:t>
          </a:r>
        </a:p>
        <a:p xmlns:a="http://schemas.openxmlformats.org/drawingml/2006/main">
          <a:pPr>
            <a:lnSpc>
              <a:spcPts val="1100"/>
            </a:lnSpc>
          </a:pPr>
          <a:r>
            <a:rPr kumimoji="1" lang="ja-JP" altLang="en-US" sz="900"/>
            <a:t>　　　施設で使用するエネルギー起源</a:t>
          </a:r>
          <a:r>
            <a:rPr kumimoji="1" lang="en-US" altLang="ja-JP" sz="900"/>
            <a:t>CO2 </a:t>
          </a:r>
          <a:r>
            <a:rPr kumimoji="1" lang="ja-JP" altLang="en-US" sz="900"/>
            <a:t>のうち、生活系ごみ由来分を推計したものである。</a:t>
          </a:r>
        </a:p>
        <a:p xmlns:a="http://schemas.openxmlformats.org/drawingml/2006/main">
          <a:r>
            <a:rPr kumimoji="1" lang="en-US" altLang="ja-JP" sz="900"/>
            <a:t>※</a:t>
          </a:r>
          <a:r>
            <a:rPr kumimoji="1" lang="ja-JP" altLang="en-US" sz="900"/>
            <a:t>　日本エネルギー経済研究所　計量分析ユニット　家庭原単位マトリックスをもとに、</a:t>
          </a:r>
        </a:p>
        <a:p xmlns:a="http://schemas.openxmlformats.org/drawingml/2006/main">
          <a:r>
            <a:rPr kumimoji="1" lang="ja-JP" altLang="en-US" sz="900"/>
            <a:t>　　　国立環境研究所温室効果ガスインベントリオフィスが作成。</a:t>
          </a:r>
        </a:p>
        <a:p xmlns:a="http://schemas.openxmlformats.org/drawingml/2006/main">
          <a:endParaRPr kumimoji="1" lang="ja-JP" altLang="en-US" sz="1100"/>
        </a:p>
      </cdr:txBody>
    </cdr:sp>
  </cdr:relSizeAnchor>
</c:userShapes>
</file>

<file path=xl/drawings/drawing39.xml><?xml version="1.0" encoding="utf-8"?>
<c:userShapes xmlns:c="http://schemas.openxmlformats.org/drawingml/2006/chart">
  <cdr:relSizeAnchor xmlns:cdr="http://schemas.openxmlformats.org/drawingml/2006/chartDrawing">
    <cdr:from>
      <cdr:x>0.00529</cdr:x>
      <cdr:y>0.17639</cdr:y>
    </cdr:from>
    <cdr:to>
      <cdr:x>0.04595</cdr:x>
      <cdr:y>0.78493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 rot="16200000">
          <a:off x="-1458584" y="2449187"/>
          <a:ext cx="3286126" cy="29275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>
          <a:noAutofit/>
        </a:bodyPr>
        <a:lstStyle xmlns:a="http://schemas.openxmlformats.org/drawingml/2006/main"/>
        <a:p xmlns:a="http://schemas.openxmlformats.org/drawingml/2006/main">
          <a:pPr algn="ctr"/>
          <a:r>
            <a:rPr lang="ja-JP" altLang="en-US" sz="1200">
              <a:latin typeface="+mn-lt"/>
              <a:ea typeface="+mn-ea"/>
            </a:rPr>
            <a:t>家庭からの</a:t>
          </a:r>
          <a:r>
            <a:rPr lang="en-US" altLang="ja-JP" sz="1200">
              <a:latin typeface="+mn-lt"/>
              <a:ea typeface="+mn-ea"/>
            </a:rPr>
            <a:t>CO</a:t>
          </a:r>
          <a:r>
            <a:rPr lang="en-US" altLang="ja-JP" sz="1200" baseline="-25000">
              <a:latin typeface="+mn-lt"/>
              <a:ea typeface="+mn-ea"/>
            </a:rPr>
            <a:t>2</a:t>
          </a:r>
          <a:r>
            <a:rPr lang="en-US" altLang="ja-JP" sz="1200">
              <a:latin typeface="+mn-lt"/>
              <a:ea typeface="+mn-ea"/>
            </a:rPr>
            <a:t> </a:t>
          </a:r>
          <a:r>
            <a:rPr lang="ja-JP" altLang="en-US" sz="1200">
              <a:latin typeface="+mn-lt"/>
              <a:ea typeface="+mn-ea"/>
            </a:rPr>
            <a:t>排出量　（</a:t>
          </a:r>
          <a:r>
            <a:rPr lang="en-US" altLang="ja-JP" sz="1200">
              <a:latin typeface="+mn-lt"/>
              <a:ea typeface="+mn-ea"/>
            </a:rPr>
            <a:t>kg-CO</a:t>
          </a:r>
          <a:r>
            <a:rPr lang="en-US" altLang="ja-JP" sz="1200" baseline="-25000">
              <a:latin typeface="+mn-lt"/>
              <a:ea typeface="+mn-ea"/>
            </a:rPr>
            <a:t>2 </a:t>
          </a:r>
          <a:r>
            <a:rPr lang="en-US" altLang="ja-JP" sz="1200">
              <a:latin typeface="+mn-lt"/>
              <a:ea typeface="+mn-ea"/>
            </a:rPr>
            <a:t>/</a:t>
          </a:r>
          <a:r>
            <a:rPr lang="ja-JP" altLang="en-US" sz="1200">
              <a:latin typeface="+mn-lt"/>
              <a:ea typeface="+mn-ea"/>
            </a:rPr>
            <a:t>世帯）</a:t>
          </a:r>
        </a:p>
      </cdr:txBody>
    </cdr:sp>
  </cdr:relSizeAnchor>
  <cdr:relSizeAnchor xmlns:cdr="http://schemas.openxmlformats.org/drawingml/2006/chartDrawing">
    <cdr:from>
      <cdr:x>0.47228</cdr:x>
      <cdr:y>0.91314</cdr:y>
    </cdr:from>
    <cdr:to>
      <cdr:x>0.56546</cdr:x>
      <cdr:y>0.9776</cdr:y>
    </cdr:to>
    <cdr:sp macro="" textlink="">
      <cdr:nvSpPr>
        <cdr:cNvPr id="3" name="テキスト ボックス 1"/>
        <cdr:cNvSpPr txBox="1"/>
      </cdr:nvSpPr>
      <cdr:spPr>
        <a:xfrm xmlns:a="http://schemas.openxmlformats.org/drawingml/2006/main">
          <a:off x="3400425" y="4930962"/>
          <a:ext cx="670908" cy="3480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>
          <a:no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ja-JP" altLang="en-US" sz="1200"/>
            <a:t>（年度）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0.32844</cdr:x>
      <cdr:y>0.3984</cdr:y>
    </cdr:from>
    <cdr:to>
      <cdr:x>0.66913</cdr:x>
      <cdr:y>0.77099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1507139" y="1557636"/>
          <a:ext cx="1563361" cy="145674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overflow" horzOverflow="overflow" wrap="none" rtlCol="0">
          <a:noAutofit/>
        </a:bodyPr>
        <a:lstStyle xmlns:a="http://schemas.openxmlformats.org/drawingml/2006/main"/>
        <a:p xmlns:a="http://schemas.openxmlformats.org/drawingml/2006/main">
          <a:pPr algn="ctr"/>
          <a:r>
            <a:rPr lang="ja-JP" altLang="ja-JP" sz="1600">
              <a:effectLst/>
              <a:latin typeface="+mn-lt"/>
              <a:ea typeface="+mn-ea"/>
              <a:cs typeface="+mn-cs"/>
            </a:rPr>
            <a:t>温室効果ガス</a:t>
          </a:r>
          <a:endParaRPr lang="ja-JP" altLang="ja-JP" sz="2400">
            <a:effectLst/>
          </a:endParaRPr>
        </a:p>
        <a:p xmlns:a="http://schemas.openxmlformats.org/drawingml/2006/main">
          <a:pPr algn="ctr"/>
          <a:r>
            <a:rPr lang="ja-JP" altLang="ja-JP" sz="1600">
              <a:effectLst/>
              <a:latin typeface="+mn-lt"/>
              <a:ea typeface="+mn-ea"/>
              <a:cs typeface="+mn-cs"/>
            </a:rPr>
            <a:t>排出量</a:t>
          </a:r>
          <a:endParaRPr lang="ja-JP" altLang="ja-JP" sz="2400">
            <a:effectLst/>
          </a:endParaRPr>
        </a:p>
        <a:p xmlns:a="http://schemas.openxmlformats.org/drawingml/2006/main">
          <a:pPr algn="ctr"/>
          <a:r>
            <a:rPr lang="ja-JP" altLang="ja-JP" sz="1600">
              <a:effectLst/>
              <a:latin typeface="+mn-lt"/>
              <a:ea typeface="+mn-ea"/>
              <a:cs typeface="+mn-cs"/>
            </a:rPr>
            <a:t>（</a:t>
          </a:r>
          <a:r>
            <a:rPr lang="en-US" altLang="ja-JP" sz="1600">
              <a:effectLst/>
              <a:latin typeface="+mn-lt"/>
              <a:ea typeface="+mn-ea"/>
              <a:cs typeface="+mn-cs"/>
            </a:rPr>
            <a:t>2013</a:t>
          </a:r>
          <a:r>
            <a:rPr lang="ja-JP" altLang="ja-JP" sz="1600">
              <a:effectLst/>
              <a:latin typeface="+mn-lt"/>
              <a:ea typeface="+mn-ea"/>
              <a:cs typeface="+mn-cs"/>
            </a:rPr>
            <a:t>年度）</a:t>
          </a:r>
          <a:endParaRPr lang="ja-JP" altLang="ja-JP" sz="2400">
            <a:effectLst/>
          </a:endParaRPr>
        </a:p>
        <a:p xmlns:a="http://schemas.openxmlformats.org/drawingml/2006/main">
          <a:pPr algn="ctr"/>
          <a:r>
            <a:rPr lang="en-US" altLang="ja-JP" sz="1600">
              <a:effectLst/>
              <a:latin typeface="+mn-lt"/>
              <a:ea typeface="+mn-ea"/>
              <a:cs typeface="+mn-cs"/>
            </a:rPr>
            <a:t>14</a:t>
          </a:r>
          <a:r>
            <a:rPr lang="ja-JP" altLang="ja-JP" sz="1600">
              <a:effectLst/>
              <a:latin typeface="+mn-lt"/>
              <a:ea typeface="+mn-ea"/>
              <a:cs typeface="+mn-cs"/>
            </a:rPr>
            <a:t>億</a:t>
          </a:r>
          <a:r>
            <a:rPr lang="en-US" altLang="ja-JP" sz="1600">
              <a:effectLst/>
              <a:latin typeface="+mn-lt"/>
              <a:ea typeface="+mn-ea"/>
              <a:cs typeface="+mn-cs"/>
            </a:rPr>
            <a:t>800</a:t>
          </a:r>
          <a:r>
            <a:rPr lang="ja-JP" altLang="ja-JP" sz="1600">
              <a:effectLst/>
              <a:latin typeface="+mn-lt"/>
              <a:ea typeface="+mn-ea"/>
              <a:cs typeface="+mn-cs"/>
            </a:rPr>
            <a:t>万トン</a:t>
          </a:r>
          <a:endParaRPr lang="ja-JP" altLang="ja-JP" sz="2400">
            <a:effectLst/>
          </a:endParaRPr>
        </a:p>
        <a:p xmlns:a="http://schemas.openxmlformats.org/drawingml/2006/main">
          <a:pPr algn="ctr"/>
          <a:r>
            <a:rPr lang="en-US" altLang="ja-JP" sz="1600">
              <a:effectLst/>
              <a:latin typeface="+mn-lt"/>
              <a:ea typeface="+mn-ea"/>
              <a:cs typeface="+mn-cs"/>
            </a:rPr>
            <a:t>CO</a:t>
          </a:r>
          <a:r>
            <a:rPr lang="en-US" altLang="ja-JP" sz="1100">
              <a:effectLst/>
              <a:latin typeface="+mn-lt"/>
              <a:ea typeface="+mn-ea"/>
              <a:cs typeface="+mn-cs"/>
            </a:rPr>
            <a:t>2</a:t>
          </a:r>
          <a:r>
            <a:rPr lang="ja-JP" altLang="ja-JP" sz="1600">
              <a:effectLst/>
              <a:latin typeface="+mn-lt"/>
              <a:ea typeface="+mn-ea"/>
              <a:cs typeface="+mn-cs"/>
            </a:rPr>
            <a:t>換算</a:t>
          </a:r>
          <a:endParaRPr lang="ja-JP" altLang="ja-JP" sz="2400">
            <a:effectLst/>
          </a:endParaRPr>
        </a:p>
      </cdr:txBody>
    </cdr:sp>
  </cdr:relSizeAnchor>
  <cdr:relSizeAnchor xmlns:cdr="http://schemas.openxmlformats.org/drawingml/2006/chartDrawing">
    <cdr:from>
      <cdr:x>0.50117</cdr:x>
      <cdr:y>0.13285</cdr:y>
    </cdr:from>
    <cdr:to>
      <cdr:x>0.65934</cdr:x>
      <cdr:y>0.16545</cdr:y>
    </cdr:to>
    <cdr:cxnSp macro="">
      <cdr:nvCxnSpPr>
        <cdr:cNvPr id="4" name="直線コネクタ 3"/>
        <cdr:cNvCxnSpPr/>
      </cdr:nvCxnSpPr>
      <cdr:spPr bwMode="auto">
        <a:xfrm xmlns:a="http://schemas.openxmlformats.org/drawingml/2006/main" flipH="1">
          <a:off x="2299758" y="519393"/>
          <a:ext cx="725830" cy="127480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317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0.29799</cdr:x>
      <cdr:y>0.12112</cdr:y>
    </cdr:from>
    <cdr:to>
      <cdr:x>0.41856</cdr:x>
      <cdr:y>0.17913</cdr:y>
    </cdr:to>
    <cdr:cxnSp macro="">
      <cdr:nvCxnSpPr>
        <cdr:cNvPr id="6" name="直線コネクタ 5"/>
        <cdr:cNvCxnSpPr/>
      </cdr:nvCxnSpPr>
      <cdr:spPr bwMode="auto">
        <a:xfrm xmlns:a="http://schemas.openxmlformats.org/drawingml/2006/main" flipH="1" flipV="1">
          <a:off x="1367428" y="473555"/>
          <a:ext cx="553260" cy="226813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317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0.20459</cdr:x>
      <cdr:y>0.19375</cdr:y>
    </cdr:from>
    <cdr:to>
      <cdr:x>0.37705</cdr:x>
      <cdr:y>0.22101</cdr:y>
    </cdr:to>
    <cdr:cxnSp macro="">
      <cdr:nvCxnSpPr>
        <cdr:cNvPr id="7" name="直線コネクタ 6"/>
        <cdr:cNvCxnSpPr/>
      </cdr:nvCxnSpPr>
      <cdr:spPr bwMode="auto">
        <a:xfrm xmlns:a="http://schemas.openxmlformats.org/drawingml/2006/main" flipH="1">
          <a:off x="938803" y="757518"/>
          <a:ext cx="791385" cy="106562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317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0.48291</cdr:x>
      <cdr:y>0.1231</cdr:y>
    </cdr:from>
    <cdr:to>
      <cdr:x>0.48858</cdr:x>
      <cdr:y>0.1667</cdr:y>
    </cdr:to>
    <cdr:cxnSp macro="">
      <cdr:nvCxnSpPr>
        <cdr:cNvPr id="10" name="直線コネクタ 9"/>
        <cdr:cNvCxnSpPr/>
      </cdr:nvCxnSpPr>
      <cdr:spPr bwMode="auto">
        <a:xfrm xmlns:a="http://schemas.openxmlformats.org/drawingml/2006/main">
          <a:off x="2211998" y="481293"/>
          <a:ext cx="25971" cy="170465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317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0.393</cdr:x>
      <cdr:y>0.12262</cdr:y>
    </cdr:from>
    <cdr:to>
      <cdr:x>0.46007</cdr:x>
      <cdr:y>0.16695</cdr:y>
    </cdr:to>
    <cdr:cxnSp macro="">
      <cdr:nvCxnSpPr>
        <cdr:cNvPr id="11" name="直線コネクタ 10"/>
        <cdr:cNvCxnSpPr/>
      </cdr:nvCxnSpPr>
      <cdr:spPr bwMode="auto">
        <a:xfrm xmlns:a="http://schemas.openxmlformats.org/drawingml/2006/main" flipH="1" flipV="1">
          <a:off x="1803400" y="479426"/>
          <a:ext cx="307788" cy="173317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317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</c:userShapes>
</file>

<file path=xl/drawings/drawing40.xml><?xml version="1.0" encoding="utf-8"?>
<c:userShapes xmlns:c="http://schemas.openxmlformats.org/drawingml/2006/chart">
  <cdr:relSizeAnchor xmlns:cdr="http://schemas.openxmlformats.org/drawingml/2006/chartDrawing">
    <cdr:from>
      <cdr:x>0.00397</cdr:x>
      <cdr:y>0.11875</cdr:y>
    </cdr:from>
    <cdr:to>
      <cdr:x>0.04763</cdr:x>
      <cdr:y>0.86354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 rot="16200000">
          <a:off x="-1825195" y="2495020"/>
          <a:ext cx="4021866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>
          <a:noAutofit/>
        </a:bodyPr>
        <a:lstStyle xmlns:a="http://schemas.openxmlformats.org/drawingml/2006/main"/>
        <a:p xmlns:a="http://schemas.openxmlformats.org/drawingml/2006/main">
          <a:pPr algn="ctr"/>
          <a:r>
            <a:rPr lang="ja-JP" altLang="en-US" sz="1200">
              <a:latin typeface="+mn-lt"/>
              <a:ea typeface="+mn-ea"/>
            </a:rPr>
            <a:t>家庭からの</a:t>
          </a:r>
          <a:r>
            <a:rPr lang="en-US" altLang="ja-JP" sz="1200">
              <a:latin typeface="+mn-lt"/>
              <a:ea typeface="+mn-ea"/>
            </a:rPr>
            <a:t>CO</a:t>
          </a:r>
          <a:r>
            <a:rPr lang="en-US" altLang="ja-JP" sz="1200" baseline="-25000">
              <a:latin typeface="+mn-lt"/>
              <a:ea typeface="+mn-ea"/>
            </a:rPr>
            <a:t>2 </a:t>
          </a:r>
          <a:r>
            <a:rPr lang="ja-JP" altLang="en-US" sz="1200">
              <a:latin typeface="+mn-lt"/>
              <a:ea typeface="+mn-ea"/>
            </a:rPr>
            <a:t>排出量　（</a:t>
          </a:r>
          <a:r>
            <a:rPr lang="en-US" altLang="ja-JP" sz="1200">
              <a:latin typeface="+mn-lt"/>
              <a:ea typeface="+mn-ea"/>
            </a:rPr>
            <a:t>kg CO</a:t>
          </a:r>
          <a:r>
            <a:rPr lang="en-US" altLang="ja-JP" sz="1200" baseline="-25000">
              <a:latin typeface="+mn-lt"/>
              <a:ea typeface="+mn-ea"/>
            </a:rPr>
            <a:t>2 </a:t>
          </a:r>
          <a:r>
            <a:rPr lang="en-US" altLang="ja-JP" sz="1200">
              <a:latin typeface="+mn-lt"/>
              <a:ea typeface="+mn-ea"/>
            </a:rPr>
            <a:t>/</a:t>
          </a:r>
          <a:r>
            <a:rPr lang="ja-JP" altLang="en-US" sz="1200">
              <a:latin typeface="+mn-lt"/>
              <a:ea typeface="+mn-ea"/>
            </a:rPr>
            <a:t>世帯）</a:t>
          </a:r>
        </a:p>
      </cdr:txBody>
    </cdr:sp>
  </cdr:relSizeAnchor>
  <cdr:relSizeAnchor xmlns:cdr="http://schemas.openxmlformats.org/drawingml/2006/chartDrawing">
    <cdr:from>
      <cdr:x>0.46302</cdr:x>
      <cdr:y>0.92061</cdr:y>
    </cdr:from>
    <cdr:to>
      <cdr:x>0.55539</cdr:x>
      <cdr:y>0.9719</cdr:y>
    </cdr:to>
    <cdr:sp macro="" textlink="">
      <cdr:nvSpPr>
        <cdr:cNvPr id="3" name="テキスト ボックス 1"/>
        <cdr:cNvSpPr txBox="1"/>
      </cdr:nvSpPr>
      <cdr:spPr>
        <a:xfrm xmlns:a="http://schemas.openxmlformats.org/drawingml/2006/main">
          <a:off x="3333750" y="4971271"/>
          <a:ext cx="665069" cy="2770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>
          <a:no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ja-JP" altLang="en-US" sz="1200"/>
            <a:t>（年度）</a:t>
          </a:r>
        </a:p>
      </cdr:txBody>
    </cdr:sp>
  </cdr:relSizeAnchor>
</c:userShapes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51</xdr:col>
      <xdr:colOff>104775</xdr:colOff>
      <xdr:row>4</xdr:row>
      <xdr:rowOff>19050</xdr:rowOff>
    </xdr:from>
    <xdr:to>
      <xdr:col>58</xdr:col>
      <xdr:colOff>381000</xdr:colOff>
      <xdr:row>32</xdr:row>
      <xdr:rowOff>95250</xdr:rowOff>
    </xdr:to>
    <xdr:graphicFrame macro="">
      <xdr:nvGraphicFramePr>
        <xdr:cNvPr id="1270559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58</xdr:col>
      <xdr:colOff>457200</xdr:colOff>
      <xdr:row>4</xdr:row>
      <xdr:rowOff>19050</xdr:rowOff>
    </xdr:from>
    <xdr:to>
      <xdr:col>69</xdr:col>
      <xdr:colOff>114300</xdr:colOff>
      <xdr:row>32</xdr:row>
      <xdr:rowOff>95250</xdr:rowOff>
    </xdr:to>
    <xdr:graphicFrame macro="">
      <xdr:nvGraphicFramePr>
        <xdr:cNvPr id="12705597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51</xdr:col>
      <xdr:colOff>104775</xdr:colOff>
      <xdr:row>32</xdr:row>
      <xdr:rowOff>133350</xdr:rowOff>
    </xdr:from>
    <xdr:to>
      <xdr:col>58</xdr:col>
      <xdr:colOff>381000</xdr:colOff>
      <xdr:row>61</xdr:row>
      <xdr:rowOff>38100</xdr:rowOff>
    </xdr:to>
    <xdr:graphicFrame macro="">
      <xdr:nvGraphicFramePr>
        <xdr:cNvPr id="12705598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58</xdr:col>
      <xdr:colOff>438150</xdr:colOff>
      <xdr:row>32</xdr:row>
      <xdr:rowOff>133350</xdr:rowOff>
    </xdr:from>
    <xdr:to>
      <xdr:col>69</xdr:col>
      <xdr:colOff>95250</xdr:colOff>
      <xdr:row>61</xdr:row>
      <xdr:rowOff>38100</xdr:rowOff>
    </xdr:to>
    <xdr:graphicFrame macro="">
      <xdr:nvGraphicFramePr>
        <xdr:cNvPr id="12705599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2.xml><?xml version="1.0" encoding="utf-8"?>
<c:userShapes xmlns:c="http://schemas.openxmlformats.org/drawingml/2006/chart">
  <cdr:relSizeAnchor xmlns:cdr="http://schemas.openxmlformats.org/drawingml/2006/chartDrawing">
    <cdr:from>
      <cdr:x>0.37042</cdr:x>
      <cdr:y>0.39315</cdr:y>
    </cdr:from>
    <cdr:to>
      <cdr:x>0.65424</cdr:x>
      <cdr:y>0.52934</cdr:y>
    </cdr:to>
    <cdr:sp macro="" textlink="">
      <cdr:nvSpPr>
        <cdr:cNvPr id="19558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866452" y="2055883"/>
          <a:ext cx="1430091" cy="71216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+mn-lt"/>
              <a:ea typeface="ＭＳ Ｐゴシック"/>
            </a:rPr>
            <a:t>一人あたり</a:t>
          </a:r>
          <a:r>
            <a:rPr lang="en-US" altLang="ja-JP" sz="1100" b="0" i="0" strike="noStrike">
              <a:solidFill>
                <a:srgbClr val="000000"/>
              </a:solidFill>
              <a:latin typeface="+mn-lt"/>
              <a:cs typeface="Arial"/>
            </a:rPr>
            <a:t>CO</a:t>
          </a:r>
          <a:r>
            <a:rPr lang="en-US" altLang="ja-JP" sz="1100" b="0" i="0" strike="noStrike" baseline="-25000">
              <a:solidFill>
                <a:srgbClr val="000000"/>
              </a:solidFill>
              <a:latin typeface="+mn-lt"/>
              <a:cs typeface="Arial"/>
            </a:rPr>
            <a:t>2</a:t>
          </a:r>
          <a:r>
            <a:rPr lang="ja-JP" altLang="en-US" sz="1100" b="0" i="0" strike="noStrike">
              <a:solidFill>
                <a:srgbClr val="000000"/>
              </a:solidFill>
              <a:latin typeface="+mn-lt"/>
              <a:ea typeface="ＭＳ Ｐゴシック"/>
            </a:rPr>
            <a:t>排出量</a:t>
          </a:r>
        </a:p>
        <a:p xmlns:a="http://schemas.openxmlformats.org/drawingml/2006/main">
          <a:pPr algn="ctr" rtl="0">
            <a:defRPr sz="1000"/>
          </a:pPr>
          <a:r>
            <a:rPr lang="ja-JP" altLang="en-US" sz="1100" b="0" i="0" strike="noStrike">
              <a:solidFill>
                <a:sysClr val="windowText" lastClr="000000"/>
              </a:solidFill>
              <a:latin typeface="+mn-lt"/>
              <a:ea typeface="ＭＳ Ｐゴシック"/>
            </a:rPr>
            <a:t>約</a:t>
          </a:r>
          <a:r>
            <a:rPr lang="en-US" altLang="ja-JP" sz="1100" b="1" i="0" strike="noStrike">
              <a:solidFill>
                <a:sysClr val="windowText" lastClr="000000"/>
              </a:solidFill>
              <a:latin typeface="+mn-lt"/>
              <a:ea typeface="ＭＳ Ｐゴシック"/>
            </a:rPr>
            <a:t>2,300</a:t>
          </a:r>
          <a:r>
            <a:rPr lang="en-US" altLang="ja-JP" sz="1100" b="0" i="0" strike="noStrike">
              <a:solidFill>
                <a:sysClr val="windowText" lastClr="000000"/>
              </a:solidFill>
              <a:latin typeface="+mn-lt"/>
              <a:cs typeface="Arial"/>
            </a:rPr>
            <a:t> </a:t>
          </a:r>
          <a:r>
            <a:rPr lang="en-US" altLang="ja-JP" sz="1100" b="0" i="0" strike="noStrike">
              <a:solidFill>
                <a:srgbClr val="000000"/>
              </a:solidFill>
              <a:latin typeface="+mn-lt"/>
              <a:cs typeface="Arial"/>
            </a:rPr>
            <a:t>[kg CO</a:t>
          </a:r>
          <a:r>
            <a:rPr lang="en-US" altLang="ja-JP" sz="1100" b="0" i="0" strike="noStrike" baseline="-25000">
              <a:solidFill>
                <a:srgbClr val="000000"/>
              </a:solidFill>
              <a:latin typeface="+mn-lt"/>
              <a:cs typeface="Arial"/>
            </a:rPr>
            <a:t>2</a:t>
          </a:r>
          <a:r>
            <a:rPr lang="en-US" altLang="ja-JP" sz="1100" b="0" i="0" strike="noStrike">
              <a:solidFill>
                <a:srgbClr val="000000"/>
              </a:solidFill>
              <a:latin typeface="+mn-lt"/>
              <a:cs typeface="Arial"/>
            </a:rPr>
            <a:t>/</a:t>
          </a:r>
          <a:r>
            <a:rPr lang="ja-JP" altLang="en-US" sz="1100" b="0" i="0" strike="noStrike">
              <a:solidFill>
                <a:srgbClr val="000000"/>
              </a:solidFill>
              <a:latin typeface="+mn-lt"/>
              <a:ea typeface="ＭＳ Ｐゴシック"/>
              <a:cs typeface="+mn-cs"/>
            </a:rPr>
            <a:t>人</a:t>
          </a:r>
          <a:r>
            <a:rPr lang="ja-JP" altLang="en-US" sz="1100" b="0" i="0" strike="noStrike">
              <a:solidFill>
                <a:srgbClr val="000000"/>
              </a:solidFill>
              <a:latin typeface="+mn-lt"/>
              <a:ea typeface="ＭＳ Ｐゴシック"/>
            </a:rPr>
            <a:t>］</a:t>
          </a:r>
        </a:p>
        <a:p xmlns:a="http://schemas.openxmlformats.org/drawingml/2006/main"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+mn-lt"/>
              <a:ea typeface="ＭＳ Ｐゴシック"/>
            </a:rPr>
            <a:t>（</a:t>
          </a:r>
          <a:r>
            <a:rPr lang="en-US" altLang="ja-JP" sz="1100" b="0" i="0" strike="noStrike">
              <a:solidFill>
                <a:srgbClr val="000000"/>
              </a:solidFill>
              <a:latin typeface="+mn-lt"/>
              <a:cs typeface="Arial"/>
            </a:rPr>
            <a:t>2013</a:t>
          </a:r>
          <a:r>
            <a:rPr lang="ja-JP" altLang="en-US" sz="1100" b="0" i="0" strike="noStrike">
              <a:solidFill>
                <a:srgbClr val="000000"/>
              </a:solidFill>
              <a:latin typeface="+mn-lt"/>
              <a:ea typeface="ＭＳ Ｐゴシック"/>
            </a:rPr>
            <a:t>年度）</a:t>
          </a:r>
        </a:p>
      </cdr:txBody>
    </cdr:sp>
  </cdr:relSizeAnchor>
  <cdr:relSizeAnchor xmlns:cdr="http://schemas.openxmlformats.org/drawingml/2006/chartDrawing">
    <cdr:from>
      <cdr:x>0.02469</cdr:x>
      <cdr:y>0.78836</cdr:y>
    </cdr:from>
    <cdr:to>
      <cdr:x>0.99118</cdr:x>
      <cdr:y>0.98765</cdr:y>
    </cdr:to>
    <cdr:sp macro="" textlink="">
      <cdr:nvSpPr>
        <cdr:cNvPr id="19558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3350" y="4257675"/>
          <a:ext cx="5219700" cy="107632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l" rtl="1"/>
          <a:r>
            <a:rPr lang="en-US" altLang="ja-JP" sz="900" b="0" i="0">
              <a:latin typeface="+mn-lt"/>
              <a:ea typeface="+mn-ea"/>
              <a:cs typeface="+mn-cs"/>
            </a:rPr>
            <a:t>※</a:t>
          </a:r>
          <a:r>
            <a:rPr lang="ja-JP" altLang="ja-JP" sz="900" b="0" i="0">
              <a:latin typeface="+mn-lt"/>
              <a:ea typeface="+mn-ea"/>
              <a:cs typeface="+mn-cs"/>
            </a:rPr>
            <a:t>　家庭からの</a:t>
          </a:r>
          <a:r>
            <a:rPr lang="en-US" altLang="ja-JP" sz="900" b="0" i="0">
              <a:latin typeface="+mn-lt"/>
              <a:ea typeface="+mn-ea"/>
              <a:cs typeface="+mn-cs"/>
            </a:rPr>
            <a:t>CO</a:t>
          </a:r>
          <a:r>
            <a:rPr lang="en-US" altLang="ja-JP" sz="900" b="0" i="0" baseline="-25000">
              <a:latin typeface="+mn-lt"/>
              <a:ea typeface="+mn-ea"/>
              <a:cs typeface="+mn-cs"/>
            </a:rPr>
            <a:t>2 </a:t>
          </a:r>
          <a:r>
            <a:rPr lang="ja-JP" altLang="ja-JP" sz="900" b="0" i="0">
              <a:latin typeface="+mn-lt"/>
              <a:ea typeface="+mn-ea"/>
              <a:cs typeface="+mn-cs"/>
            </a:rPr>
            <a:t>排出量は、インベントリの家庭部門、運輸（旅客）部門の自家用乗用車（家計寄与分</a:t>
          </a:r>
          <a:r>
            <a:rPr lang="en-US" altLang="ja-JP" sz="900" b="0" i="0">
              <a:latin typeface="+mn-lt"/>
              <a:ea typeface="+mn-ea"/>
              <a:cs typeface="+mn-cs"/>
            </a:rPr>
            <a:t>)</a:t>
          </a:r>
          <a:r>
            <a:rPr lang="ja-JP" altLang="ja-JP" sz="900" b="0" i="0">
              <a:latin typeface="+mn-lt"/>
              <a:ea typeface="+mn-ea"/>
              <a:cs typeface="+mn-cs"/>
            </a:rPr>
            <a:t>、</a:t>
          </a:r>
          <a:endParaRPr lang="en-US" altLang="ja-JP" sz="900" b="0" i="0">
            <a:latin typeface="+mn-lt"/>
            <a:ea typeface="+mn-ea"/>
            <a:cs typeface="+mn-cs"/>
          </a:endParaRPr>
        </a:p>
        <a:p xmlns:a="http://schemas.openxmlformats.org/drawingml/2006/main">
          <a:pPr algn="l" rtl="1">
            <a:spcAft>
              <a:spcPts val="300"/>
            </a:spcAft>
          </a:pPr>
          <a:r>
            <a:rPr lang="ja-JP" altLang="ja-JP" sz="900" b="0" i="0">
              <a:latin typeface="+mn-lt"/>
              <a:ea typeface="+mn-ea"/>
              <a:cs typeface="+mn-cs"/>
            </a:rPr>
            <a:t>　　　廃棄物（一般廃棄物）処理からの排出量及び水道からの排出量を足し合わせたもの。 </a:t>
          </a:r>
          <a:endParaRPr lang="en-US" altLang="ja-JP" sz="900" b="0" i="0">
            <a:latin typeface="+mn-lt"/>
            <a:ea typeface="+mn-ea"/>
            <a:cs typeface="+mn-cs"/>
          </a:endParaRPr>
        </a:p>
        <a:p xmlns:a="http://schemas.openxmlformats.org/drawingml/2006/main">
          <a:pPr algn="l" rtl="1" eaLnBrk="1" fontAlgn="auto" latinLnBrk="0" hangingPunct="1">
            <a:spcAft>
              <a:spcPts val="300"/>
            </a:spcAft>
          </a:pPr>
          <a:r>
            <a:rPr lang="en-US" altLang="ja-JP" sz="900" b="0" i="0">
              <a:latin typeface="+mn-lt"/>
              <a:ea typeface="+mn-ea"/>
              <a:cs typeface="+mn-cs"/>
            </a:rPr>
            <a:t>※</a:t>
          </a:r>
          <a:r>
            <a:rPr lang="ja-JP" altLang="ja-JP" sz="900" b="0" i="0">
              <a:latin typeface="+mn-lt"/>
              <a:ea typeface="+mn-ea"/>
              <a:cs typeface="+mn-cs"/>
            </a:rPr>
            <a:t>　電力及び熱の</a:t>
          </a:r>
          <a:r>
            <a:rPr lang="en-US" altLang="ja-JP" sz="900" b="0" i="0">
              <a:latin typeface="+mn-lt"/>
              <a:ea typeface="+mn-ea"/>
              <a:cs typeface="+mn-cs"/>
            </a:rPr>
            <a:t>CO</a:t>
          </a:r>
          <a:r>
            <a:rPr lang="en-US" altLang="ja-JP" sz="900" b="0" i="0" baseline="-25000">
              <a:latin typeface="+mn-lt"/>
              <a:ea typeface="+mn-ea"/>
              <a:cs typeface="+mn-cs"/>
            </a:rPr>
            <a:t>2 </a:t>
          </a:r>
          <a:r>
            <a:rPr lang="ja-JP" altLang="ja-JP" sz="900" b="0" i="0">
              <a:latin typeface="+mn-lt"/>
              <a:ea typeface="+mn-ea"/>
              <a:cs typeface="+mn-cs"/>
            </a:rPr>
            <a:t>排出量は、自家発電を含まない、電力会社等から購入する電力や熱に由来するもの。 </a:t>
          </a:r>
          <a:endParaRPr lang="ja-JP" altLang="ja-JP" sz="900"/>
        </a:p>
        <a:p xmlns:a="http://schemas.openxmlformats.org/drawingml/2006/main">
          <a:pPr algn="l"/>
          <a:r>
            <a:rPr lang="en-US" altLang="ja-JP" sz="900" b="0" i="0">
              <a:latin typeface="+mn-lt"/>
              <a:ea typeface="+mn-ea"/>
              <a:cs typeface="+mn-cs"/>
            </a:rPr>
            <a:t>※</a:t>
          </a:r>
          <a:r>
            <a:rPr lang="ja-JP" altLang="ja-JP" sz="900" b="0" i="0">
              <a:latin typeface="+mn-lt"/>
              <a:ea typeface="+mn-ea"/>
              <a:cs typeface="+mn-cs"/>
            </a:rPr>
            <a:t>　</a:t>
          </a:r>
          <a:r>
            <a:rPr lang="ja-JP" altLang="ja-JP" sz="900">
              <a:latin typeface="+mn-lt"/>
              <a:ea typeface="+mn-ea"/>
              <a:cs typeface="+mn-cs"/>
            </a:rPr>
            <a:t>一般廃棄物は非バイオマス起源（プラスチック等）の焼却による</a:t>
          </a:r>
          <a:r>
            <a:rPr lang="en-US" altLang="ja-JP" sz="900">
              <a:latin typeface="+mn-lt"/>
              <a:ea typeface="+mn-ea"/>
              <a:cs typeface="+mn-cs"/>
            </a:rPr>
            <a:t>CO</a:t>
          </a:r>
          <a:r>
            <a:rPr lang="en-US" altLang="ja-JP" sz="900" baseline="-25000">
              <a:latin typeface="+mn-lt"/>
              <a:ea typeface="+mn-ea"/>
              <a:cs typeface="+mn-cs"/>
            </a:rPr>
            <a:t>2</a:t>
          </a:r>
          <a:r>
            <a:rPr lang="en-US" altLang="ja-JP" sz="900">
              <a:latin typeface="+mn-lt"/>
              <a:ea typeface="+mn-ea"/>
              <a:cs typeface="+mn-cs"/>
            </a:rPr>
            <a:t> </a:t>
          </a:r>
          <a:r>
            <a:rPr lang="ja-JP" altLang="ja-JP" sz="900">
              <a:latin typeface="+mn-lt"/>
              <a:ea typeface="+mn-ea"/>
              <a:cs typeface="+mn-cs"/>
            </a:rPr>
            <a:t>及び廃棄物処理施設で使用する</a:t>
          </a:r>
          <a:endParaRPr lang="en-US" altLang="ja-JP" sz="900">
            <a:latin typeface="+mn-lt"/>
            <a:ea typeface="+mn-ea"/>
            <a:cs typeface="+mn-cs"/>
          </a:endParaRPr>
        </a:p>
        <a:p xmlns:a="http://schemas.openxmlformats.org/drawingml/2006/main">
          <a:pPr algn="l">
            <a:spcAft>
              <a:spcPts val="300"/>
            </a:spcAft>
          </a:pPr>
          <a:r>
            <a:rPr lang="ja-JP" altLang="ja-JP" sz="900">
              <a:latin typeface="+mn-lt"/>
              <a:ea typeface="+mn-ea"/>
              <a:cs typeface="+mn-cs"/>
            </a:rPr>
            <a:t>　　　エネルー起源</a:t>
          </a:r>
          <a:r>
            <a:rPr lang="en-US" altLang="ja-JP" sz="900">
              <a:latin typeface="+mn-lt"/>
              <a:ea typeface="+mn-ea"/>
              <a:cs typeface="+mn-cs"/>
            </a:rPr>
            <a:t>CO</a:t>
          </a:r>
          <a:r>
            <a:rPr lang="en-US" altLang="ja-JP" sz="900" baseline="-25000">
              <a:latin typeface="+mn-lt"/>
              <a:ea typeface="+mn-ea"/>
              <a:cs typeface="+mn-cs"/>
            </a:rPr>
            <a:t>2</a:t>
          </a:r>
          <a:r>
            <a:rPr lang="en-US" altLang="ja-JP" sz="900">
              <a:latin typeface="+mn-lt"/>
              <a:ea typeface="+mn-ea"/>
              <a:cs typeface="+mn-cs"/>
            </a:rPr>
            <a:t> </a:t>
          </a:r>
          <a:r>
            <a:rPr lang="ja-JP" altLang="ja-JP" sz="900">
              <a:latin typeface="+mn-lt"/>
              <a:ea typeface="+mn-ea"/>
              <a:cs typeface="+mn-cs"/>
            </a:rPr>
            <a:t>のうち、生活系ごみ由来分を推計したもの。</a:t>
          </a:r>
          <a:endParaRPr lang="en-US" altLang="ja-JP" sz="900">
            <a:latin typeface="+mn-lt"/>
            <a:ea typeface="+mn-ea"/>
            <a:cs typeface="+mn-cs"/>
          </a:endParaRPr>
        </a:p>
        <a:p xmlns:a="http://schemas.openxmlformats.org/drawingml/2006/main">
          <a:pPr algn="l"/>
          <a:r>
            <a:rPr lang="en-US" altLang="ja-JP" sz="900" b="0" i="0">
              <a:latin typeface="+mn-lt"/>
              <a:ea typeface="+mn-ea"/>
              <a:cs typeface="+mn-cs"/>
            </a:rPr>
            <a:t>※</a:t>
          </a:r>
          <a:r>
            <a:rPr lang="ja-JP" altLang="ja-JP" sz="900" b="0" i="0">
              <a:latin typeface="+mn-lt"/>
              <a:ea typeface="+mn-ea"/>
              <a:cs typeface="+mn-cs"/>
            </a:rPr>
            <a:t>　水道は、水処理施設で使用するエネルギー起源</a:t>
          </a:r>
          <a:r>
            <a:rPr lang="en-US" altLang="ja-JP" sz="900" b="0" i="0">
              <a:latin typeface="+mn-lt"/>
              <a:ea typeface="+mn-ea"/>
              <a:cs typeface="+mn-cs"/>
            </a:rPr>
            <a:t>CO</a:t>
          </a:r>
          <a:r>
            <a:rPr lang="en-US" altLang="ja-JP" sz="900" b="0" i="0" baseline="-25000">
              <a:latin typeface="+mn-lt"/>
              <a:ea typeface="+mn-ea"/>
              <a:cs typeface="+mn-cs"/>
            </a:rPr>
            <a:t>2 </a:t>
          </a:r>
          <a:r>
            <a:rPr lang="ja-JP" altLang="ja-JP" sz="900" b="0" i="0">
              <a:latin typeface="+mn-lt"/>
              <a:ea typeface="+mn-ea"/>
              <a:cs typeface="+mn-cs"/>
            </a:rPr>
            <a:t>のうち、家庭寄与分を推計したもの。</a:t>
          </a:r>
        </a:p>
      </cdr:txBody>
    </cdr:sp>
  </cdr:relSizeAnchor>
</c:userShapes>
</file>

<file path=xl/drawings/drawing43.xml><?xml version="1.0" encoding="utf-8"?>
<c:userShapes xmlns:c="http://schemas.openxmlformats.org/drawingml/2006/chart">
  <cdr:relSizeAnchor xmlns:cdr="http://schemas.openxmlformats.org/drawingml/2006/chartDrawing">
    <cdr:from>
      <cdr:x>1.33401E-7</cdr:x>
      <cdr:y>0.10694</cdr:y>
    </cdr:from>
    <cdr:to>
      <cdr:x>0.05337</cdr:x>
      <cdr:y>0.85075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 rot="16200000" flipH="1">
          <a:off x="-1461343" y="1939081"/>
          <a:ext cx="3322738" cy="4000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>
          <a:noAutofit/>
        </a:bodyPr>
        <a:lstStyle xmlns:a="http://schemas.openxmlformats.org/drawingml/2006/main"/>
        <a:p xmlns:a="http://schemas.openxmlformats.org/drawingml/2006/main">
          <a:pPr algn="ctr"/>
          <a:r>
            <a:rPr lang="ja-JP" altLang="en-US" sz="1200"/>
            <a:t>家庭からの</a:t>
          </a:r>
          <a:r>
            <a:rPr lang="en-US" altLang="ja-JP" sz="1200"/>
            <a:t>CO</a:t>
          </a:r>
          <a:r>
            <a:rPr lang="en-US" altLang="ja-JP" sz="1200" baseline="-25000"/>
            <a:t>2</a:t>
          </a:r>
          <a:r>
            <a:rPr lang="en-US" altLang="ja-JP" sz="1200"/>
            <a:t> </a:t>
          </a:r>
          <a:r>
            <a:rPr lang="ja-JP" altLang="en-US" sz="1200"/>
            <a:t>排出量（</a:t>
          </a:r>
          <a:r>
            <a:rPr lang="en-US" altLang="ja-JP" sz="1200"/>
            <a:t>kg-CO</a:t>
          </a:r>
          <a:r>
            <a:rPr lang="en-US" altLang="ja-JP" sz="1200" baseline="-25000"/>
            <a:t>2</a:t>
          </a:r>
          <a:r>
            <a:rPr lang="en-US" altLang="ja-JP" sz="1200"/>
            <a:t> /</a:t>
          </a:r>
          <a:r>
            <a:rPr lang="ja-JP" altLang="en-US" sz="1200"/>
            <a:t>人）</a:t>
          </a:r>
        </a:p>
      </cdr:txBody>
    </cdr:sp>
  </cdr:relSizeAnchor>
  <cdr:relSizeAnchor xmlns:cdr="http://schemas.openxmlformats.org/drawingml/2006/chartDrawing">
    <cdr:from>
      <cdr:x>0.86352</cdr:x>
      <cdr:y>0.81513</cdr:y>
    </cdr:from>
    <cdr:to>
      <cdr:x>0.86352</cdr:x>
      <cdr:y>0.94597</cdr:y>
    </cdr:to>
    <cdr:sp macro="" textlink="">
      <cdr:nvSpPr>
        <cdr:cNvPr id="3" name="テキスト ボックス 1"/>
        <cdr:cNvSpPr txBox="1"/>
      </cdr:nvSpPr>
      <cdr:spPr>
        <a:xfrm xmlns:a="http://schemas.openxmlformats.org/drawingml/2006/main">
          <a:off x="6233855" y="4410016"/>
          <a:ext cx="0" cy="7078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>
          <a:sp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>
            <a:lnSpc>
              <a:spcPts val="1200"/>
            </a:lnSpc>
          </a:pPr>
          <a:r>
            <a:rPr lang="ja-JP" altLang="en-US" sz="1100"/>
            <a:t>（年度）</a:t>
          </a:r>
        </a:p>
      </cdr:txBody>
    </cdr:sp>
  </cdr:relSizeAnchor>
  <cdr:relSizeAnchor xmlns:cdr="http://schemas.openxmlformats.org/drawingml/2006/chartDrawing">
    <cdr:from>
      <cdr:x>0.47757</cdr:x>
      <cdr:y>0.889</cdr:y>
    </cdr:from>
    <cdr:to>
      <cdr:x>0.57811</cdr:x>
      <cdr:y>0.95361</cdr:y>
    </cdr:to>
    <cdr:sp macro="" textlink="">
      <cdr:nvSpPr>
        <cdr:cNvPr id="7" name="テキスト ボックス 1"/>
        <cdr:cNvSpPr txBox="1"/>
      </cdr:nvSpPr>
      <cdr:spPr>
        <a:xfrm xmlns:a="http://schemas.openxmlformats.org/drawingml/2006/main">
          <a:off x="3438525" y="4800600"/>
          <a:ext cx="723900" cy="3489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>
          <a:no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ja-JP" altLang="en-US" sz="1200"/>
            <a:t>（年度）</a:t>
          </a:r>
        </a:p>
      </cdr:txBody>
    </cdr:sp>
  </cdr:relSizeAnchor>
</c:userShapes>
</file>

<file path=xl/drawings/drawing44.xml><?xml version="1.0" encoding="utf-8"?>
<c:userShapes xmlns:c="http://schemas.openxmlformats.org/drawingml/2006/chart">
  <cdr:relSizeAnchor xmlns:cdr="http://schemas.openxmlformats.org/drawingml/2006/chartDrawing">
    <cdr:from>
      <cdr:x>0.37131</cdr:x>
      <cdr:y>0.37376</cdr:y>
    </cdr:from>
    <cdr:to>
      <cdr:x>0.66107</cdr:x>
      <cdr:y>0.51313</cdr:y>
    </cdr:to>
    <cdr:sp macro="" textlink="">
      <cdr:nvSpPr>
        <cdr:cNvPr id="2314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870922" y="1947646"/>
          <a:ext cx="1460021" cy="72606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+mn-lt"/>
              <a:ea typeface="ＭＳ Ｐゴシック"/>
            </a:rPr>
            <a:t>一人当たり</a:t>
          </a:r>
          <a:r>
            <a:rPr lang="en-US" altLang="ja-JP" sz="1100" b="0" i="0" strike="noStrike">
              <a:solidFill>
                <a:srgbClr val="000000"/>
              </a:solidFill>
              <a:latin typeface="+mn-lt"/>
              <a:cs typeface="Arial"/>
            </a:rPr>
            <a:t>CO</a:t>
          </a:r>
          <a:r>
            <a:rPr lang="en-US" altLang="ja-JP" sz="1100" b="0" i="0" strike="noStrike" baseline="-25000">
              <a:solidFill>
                <a:srgbClr val="000000"/>
              </a:solidFill>
              <a:latin typeface="+mn-lt"/>
              <a:cs typeface="Arial"/>
            </a:rPr>
            <a:t>2</a:t>
          </a:r>
          <a:r>
            <a:rPr lang="ja-JP" altLang="en-US" sz="1100" b="0" i="0" strike="noStrike">
              <a:solidFill>
                <a:srgbClr val="000000"/>
              </a:solidFill>
              <a:latin typeface="+mn-lt"/>
              <a:ea typeface="ＭＳ Ｐゴシック"/>
            </a:rPr>
            <a:t>排出量</a:t>
          </a:r>
        </a:p>
        <a:p xmlns:a="http://schemas.openxmlformats.org/drawingml/2006/main">
          <a:pPr algn="ctr" rtl="1">
            <a:defRPr sz="1000"/>
          </a:pPr>
          <a:r>
            <a:rPr lang="ja-JP" altLang="en-US" sz="1100" b="0" i="0" strike="noStrike">
              <a:solidFill>
                <a:sysClr val="windowText" lastClr="000000"/>
              </a:solidFill>
              <a:latin typeface="+mn-lt"/>
              <a:ea typeface="ＭＳ Ｐゴシック"/>
            </a:rPr>
            <a:t>約</a:t>
          </a:r>
          <a:r>
            <a:rPr lang="en-US" altLang="ja-JP" sz="1100" b="1" i="0" strike="noStrike">
              <a:solidFill>
                <a:sysClr val="windowText" lastClr="000000"/>
              </a:solidFill>
              <a:latin typeface="+mn-lt"/>
              <a:ea typeface="ＭＳ Ｐゴシック"/>
            </a:rPr>
            <a:t>2,300</a:t>
          </a:r>
          <a:r>
            <a:rPr lang="en-US" altLang="ja-JP" sz="1100" b="1" i="0" strike="noStrike">
              <a:solidFill>
                <a:sysClr val="windowText" lastClr="000000"/>
              </a:solidFill>
              <a:latin typeface="+mn-lt"/>
              <a:cs typeface="Arial"/>
            </a:rPr>
            <a:t> </a:t>
          </a:r>
          <a:r>
            <a:rPr lang="en-US" altLang="ja-JP" sz="1100" b="0" i="0" strike="noStrike">
              <a:solidFill>
                <a:sysClr val="windowText" lastClr="000000"/>
              </a:solidFill>
              <a:latin typeface="+mn-lt"/>
              <a:cs typeface="Arial"/>
            </a:rPr>
            <a:t>[kg </a:t>
          </a:r>
          <a:r>
            <a:rPr lang="en-US" altLang="ja-JP" sz="1100" b="0" i="0" strike="noStrike">
              <a:solidFill>
                <a:srgbClr val="000000"/>
              </a:solidFill>
              <a:latin typeface="+mn-lt"/>
              <a:cs typeface="Arial"/>
            </a:rPr>
            <a:t>CO</a:t>
          </a:r>
          <a:r>
            <a:rPr lang="en-US" altLang="ja-JP" sz="1100" b="0" i="0" strike="noStrike" baseline="-25000">
              <a:solidFill>
                <a:srgbClr val="000000"/>
              </a:solidFill>
              <a:latin typeface="+mn-lt"/>
              <a:cs typeface="Arial"/>
            </a:rPr>
            <a:t>2</a:t>
          </a:r>
          <a:r>
            <a:rPr lang="en-US" altLang="ja-JP" sz="1100" b="0" i="0" strike="noStrike">
              <a:solidFill>
                <a:srgbClr val="000000"/>
              </a:solidFill>
              <a:latin typeface="+mn-lt"/>
              <a:cs typeface="Arial"/>
            </a:rPr>
            <a:t>/</a:t>
          </a:r>
          <a:r>
            <a:rPr lang="ja-JP" altLang="en-US" sz="1100" b="0" i="0" strike="noStrike">
              <a:solidFill>
                <a:srgbClr val="000000"/>
              </a:solidFill>
              <a:latin typeface="+mn-lt"/>
              <a:ea typeface="ＭＳ Ｐゴシック"/>
              <a:cs typeface="+mn-cs"/>
            </a:rPr>
            <a:t>人</a:t>
          </a:r>
          <a:r>
            <a:rPr lang="ja-JP" altLang="en-US" sz="1100" b="0" i="0" strike="noStrike">
              <a:solidFill>
                <a:srgbClr val="000000"/>
              </a:solidFill>
              <a:latin typeface="+mn-lt"/>
              <a:ea typeface="ＭＳ Ｐゴシック"/>
            </a:rPr>
            <a:t>］</a:t>
          </a:r>
        </a:p>
        <a:p xmlns:a="http://schemas.openxmlformats.org/drawingml/2006/main">
          <a:pPr algn="ctr" rtl="1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+mn-lt"/>
              <a:ea typeface="ＭＳ Ｐゴシック"/>
            </a:rPr>
            <a:t>（</a:t>
          </a:r>
          <a:r>
            <a:rPr lang="en-US" altLang="ja-JP" sz="1100" b="0" i="0" strike="noStrike">
              <a:solidFill>
                <a:srgbClr val="000000"/>
              </a:solidFill>
              <a:latin typeface="+mn-lt"/>
              <a:cs typeface="Arial"/>
            </a:rPr>
            <a:t>2013</a:t>
          </a:r>
          <a:r>
            <a:rPr lang="ja-JP" altLang="en-US" sz="1100" b="0" i="0" strike="noStrike">
              <a:solidFill>
                <a:srgbClr val="000000"/>
              </a:solidFill>
              <a:latin typeface="+mn-lt"/>
              <a:ea typeface="ＭＳ Ｐゴシック"/>
            </a:rPr>
            <a:t>年度）</a:t>
          </a:r>
        </a:p>
      </cdr:txBody>
    </cdr:sp>
  </cdr:relSizeAnchor>
  <cdr:relSizeAnchor xmlns:cdr="http://schemas.openxmlformats.org/drawingml/2006/chartDrawing">
    <cdr:from>
      <cdr:x>0.1</cdr:x>
      <cdr:y>0</cdr:y>
    </cdr:from>
    <cdr:to>
      <cdr:x>0.95185</cdr:x>
      <cdr:y>0.07045</cdr:y>
    </cdr:to>
    <cdr:sp macro="" textlink="">
      <cdr:nvSpPr>
        <cdr:cNvPr id="4" name="テキスト ボックス 1"/>
        <cdr:cNvSpPr txBox="1"/>
      </cdr:nvSpPr>
      <cdr:spPr>
        <a:xfrm xmlns:a="http://schemas.openxmlformats.org/drawingml/2006/main">
          <a:off x="514350" y="0"/>
          <a:ext cx="4381500" cy="3905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altLang="ja-JP" sz="1600" b="1">
              <a:latin typeface="Calibri"/>
              <a:ea typeface="+mn-ea"/>
              <a:cs typeface="+mn-cs"/>
            </a:rPr>
            <a:t>2013</a:t>
          </a:r>
          <a:r>
            <a:rPr lang="ja-JP" altLang="ja-JP" sz="1600" b="1">
              <a:latin typeface="Calibri"/>
              <a:ea typeface="+mn-ea"/>
              <a:cs typeface="+mn-cs"/>
            </a:rPr>
            <a:t>年度の家庭からの</a:t>
          </a:r>
          <a:r>
            <a:rPr lang="en-US" altLang="ja-JP" sz="1600" b="1">
              <a:latin typeface="Calibri"/>
              <a:ea typeface="+mn-ea"/>
              <a:cs typeface="+mn-cs"/>
            </a:rPr>
            <a:t>CO</a:t>
          </a:r>
          <a:r>
            <a:rPr lang="en-US" altLang="ja-JP" sz="1600" b="1" baseline="-25000">
              <a:latin typeface="Calibri"/>
              <a:ea typeface="+mn-ea"/>
              <a:cs typeface="+mn-cs"/>
            </a:rPr>
            <a:t>2</a:t>
          </a:r>
          <a:r>
            <a:rPr lang="ja-JP" altLang="ja-JP" sz="1600" b="1">
              <a:latin typeface="Calibri"/>
              <a:ea typeface="+mn-ea"/>
              <a:cs typeface="+mn-cs"/>
            </a:rPr>
            <a:t>排出量</a:t>
          </a:r>
          <a:r>
            <a:rPr lang="ja-JP" altLang="en-US" sz="1600" b="1"/>
            <a:t>（用途別）</a:t>
          </a:r>
        </a:p>
      </cdr:txBody>
    </cdr:sp>
  </cdr:relSizeAnchor>
  <cdr:relSizeAnchor xmlns:cdr="http://schemas.openxmlformats.org/drawingml/2006/chartDrawing">
    <cdr:from>
      <cdr:x>0.10255</cdr:x>
      <cdr:y>0.74609</cdr:y>
    </cdr:from>
    <cdr:to>
      <cdr:x>0.95235</cdr:x>
      <cdr:y>0.98901</cdr:y>
    </cdr:to>
    <cdr:sp macro="" textlink="">
      <cdr:nvSpPr>
        <cdr:cNvPr id="6" name="テキスト ボックス 1"/>
        <cdr:cNvSpPr txBox="1"/>
      </cdr:nvSpPr>
      <cdr:spPr>
        <a:xfrm xmlns:a="http://schemas.openxmlformats.org/drawingml/2006/main">
          <a:off x="554935" y="4038376"/>
          <a:ext cx="4598631" cy="1314847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en-US" altLang="ja-JP" sz="900"/>
            <a:t>※</a:t>
          </a:r>
          <a:r>
            <a:rPr kumimoji="1" lang="ja-JP" altLang="en-US" sz="900"/>
            <a:t>　家庭からの</a:t>
          </a:r>
          <a:r>
            <a:rPr kumimoji="1" lang="en-US" altLang="ja-JP" sz="900"/>
            <a:t>CO2 </a:t>
          </a:r>
          <a:r>
            <a:rPr kumimoji="1" lang="ja-JP" altLang="en-US" sz="900"/>
            <a:t>排出量は、インベントリの家庭部門、運輸（旅客）部門の自家用乗用車</a:t>
          </a:r>
        </a:p>
        <a:p xmlns:a="http://schemas.openxmlformats.org/drawingml/2006/main">
          <a:pPr>
            <a:lnSpc>
              <a:spcPts val="1100"/>
            </a:lnSpc>
          </a:pPr>
          <a:r>
            <a:rPr kumimoji="1" lang="ja-JP" altLang="en-US" sz="900"/>
            <a:t>　　　</a:t>
          </a:r>
          <a:r>
            <a:rPr kumimoji="1" lang="en-US" altLang="ja-JP" sz="900"/>
            <a:t>(</a:t>
          </a:r>
          <a:r>
            <a:rPr kumimoji="1" lang="ja-JP" altLang="en-US" sz="900"/>
            <a:t>家計寄与分</a:t>
          </a:r>
          <a:r>
            <a:rPr kumimoji="1" lang="en-US" altLang="ja-JP" sz="900"/>
            <a:t>)</a:t>
          </a:r>
          <a:r>
            <a:rPr kumimoji="1" lang="ja-JP" altLang="en-US" sz="900"/>
            <a:t>、廃棄物（一般廃棄物）処理からの排出量及び水道からの排出量を足し</a:t>
          </a:r>
        </a:p>
        <a:p xmlns:a="http://schemas.openxmlformats.org/drawingml/2006/main">
          <a:r>
            <a:rPr kumimoji="1" lang="ja-JP" altLang="en-US" sz="900"/>
            <a:t>        合わせたものである。       </a:t>
          </a:r>
        </a:p>
        <a:p xmlns:a="http://schemas.openxmlformats.org/drawingml/2006/main">
          <a:r>
            <a:rPr kumimoji="1" lang="en-US" altLang="ja-JP" sz="900"/>
            <a:t>※</a:t>
          </a:r>
          <a:r>
            <a:rPr kumimoji="1" lang="ja-JP" altLang="en-US" sz="900"/>
            <a:t>　一般廃棄物は非バイオマス起源（プラスチック等）の焼却による</a:t>
          </a:r>
          <a:r>
            <a:rPr kumimoji="1" lang="en-US" altLang="ja-JP" sz="900"/>
            <a:t>CO2 </a:t>
          </a:r>
          <a:r>
            <a:rPr kumimoji="1" lang="ja-JP" altLang="en-US" sz="900"/>
            <a:t>及び廃棄物処理</a:t>
          </a:r>
        </a:p>
        <a:p xmlns:a="http://schemas.openxmlformats.org/drawingml/2006/main">
          <a:pPr>
            <a:lnSpc>
              <a:spcPts val="1100"/>
            </a:lnSpc>
          </a:pPr>
          <a:r>
            <a:rPr kumimoji="1" lang="ja-JP" altLang="en-US" sz="900"/>
            <a:t>　　　施設で使用するエネルギー起源</a:t>
          </a:r>
          <a:r>
            <a:rPr kumimoji="1" lang="en-US" altLang="ja-JP" sz="900"/>
            <a:t>CO2 </a:t>
          </a:r>
          <a:r>
            <a:rPr kumimoji="1" lang="ja-JP" altLang="en-US" sz="900"/>
            <a:t>のうち、生活系ごみ由来分を推計したものである。</a:t>
          </a:r>
        </a:p>
        <a:p xmlns:a="http://schemas.openxmlformats.org/drawingml/2006/main">
          <a:r>
            <a:rPr kumimoji="1" lang="en-US" altLang="ja-JP" sz="900"/>
            <a:t>※</a:t>
          </a:r>
          <a:r>
            <a:rPr kumimoji="1" lang="ja-JP" altLang="en-US" sz="900"/>
            <a:t>　日本エネルギー経済研究所　計量分析ユニット　家庭原単位マトリックスをもとに、</a:t>
          </a:r>
        </a:p>
        <a:p xmlns:a="http://schemas.openxmlformats.org/drawingml/2006/main">
          <a:r>
            <a:rPr kumimoji="1" lang="ja-JP" altLang="en-US" sz="900"/>
            <a:t>　　　国立環境研究所温室効果ガスインベントリオフィスが作成。</a:t>
          </a:r>
        </a:p>
        <a:p xmlns:a="http://schemas.openxmlformats.org/drawingml/2006/main">
          <a:endParaRPr kumimoji="1" lang="ja-JP" altLang="en-US" sz="1100"/>
        </a:p>
      </cdr:txBody>
    </cdr:sp>
  </cdr:relSizeAnchor>
</c:userShapes>
</file>

<file path=xl/drawings/drawing45.xml><?xml version="1.0" encoding="utf-8"?>
<c:userShapes xmlns:c="http://schemas.openxmlformats.org/drawingml/2006/chart">
  <cdr:relSizeAnchor xmlns:cdr="http://schemas.openxmlformats.org/drawingml/2006/chartDrawing">
    <cdr:from>
      <cdr:x>0</cdr:x>
      <cdr:y>0.11875</cdr:y>
    </cdr:from>
    <cdr:to>
      <cdr:x>0.05793</cdr:x>
      <cdr:y>0.86354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 rot="16200000">
          <a:off x="-1444496" y="1974979"/>
          <a:ext cx="3327142" cy="4381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>
          <a:noAutofit/>
        </a:bodyPr>
        <a:lstStyle xmlns:a="http://schemas.openxmlformats.org/drawingml/2006/main"/>
        <a:p xmlns:a="http://schemas.openxmlformats.org/drawingml/2006/main">
          <a:pPr algn="ctr"/>
          <a:r>
            <a:rPr lang="ja-JP" altLang="en-US" sz="1200"/>
            <a:t>家庭からの</a:t>
          </a:r>
          <a:r>
            <a:rPr lang="en-US" altLang="ja-JP" sz="1200"/>
            <a:t>CO</a:t>
          </a:r>
          <a:r>
            <a:rPr lang="en-US" altLang="ja-JP" sz="1200" baseline="-25000"/>
            <a:t>2</a:t>
          </a:r>
          <a:r>
            <a:rPr lang="en-US" altLang="ja-JP" sz="1200"/>
            <a:t> </a:t>
          </a:r>
          <a:r>
            <a:rPr lang="ja-JP" altLang="en-US" sz="1200"/>
            <a:t>排出量 （</a:t>
          </a:r>
          <a:r>
            <a:rPr lang="en-US" altLang="ja-JP" sz="1200"/>
            <a:t>kg</a:t>
          </a:r>
          <a:r>
            <a:rPr lang="en-US" altLang="ja-JP" sz="1200" baseline="0"/>
            <a:t> </a:t>
          </a:r>
          <a:r>
            <a:rPr lang="en-US" altLang="ja-JP" sz="1200"/>
            <a:t>CO</a:t>
          </a:r>
          <a:r>
            <a:rPr lang="en-US" altLang="ja-JP" sz="1200" baseline="-25000"/>
            <a:t>2 </a:t>
          </a:r>
          <a:r>
            <a:rPr lang="en-US" altLang="ja-JP" sz="1200"/>
            <a:t>/</a:t>
          </a:r>
          <a:r>
            <a:rPr lang="ja-JP" altLang="en-US" sz="1200"/>
            <a:t>人）</a:t>
          </a:r>
        </a:p>
      </cdr:txBody>
    </cdr:sp>
  </cdr:relSizeAnchor>
  <cdr:relSizeAnchor xmlns:cdr="http://schemas.openxmlformats.org/drawingml/2006/chartDrawing">
    <cdr:from>
      <cdr:x>0.44582</cdr:x>
      <cdr:y>0.90664</cdr:y>
    </cdr:from>
    <cdr:to>
      <cdr:x>0.54636</cdr:x>
      <cdr:y>0.97125</cdr:y>
    </cdr:to>
    <cdr:sp macro="" textlink="">
      <cdr:nvSpPr>
        <cdr:cNvPr id="3" name="テキスト ボックス 1"/>
        <cdr:cNvSpPr txBox="1"/>
      </cdr:nvSpPr>
      <cdr:spPr>
        <a:xfrm xmlns:a="http://schemas.openxmlformats.org/drawingml/2006/main">
          <a:off x="3209925" y="4895850"/>
          <a:ext cx="723900" cy="3489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>
          <a:no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ja-JP" altLang="en-US" sz="1200"/>
            <a:t>（年度）</a:t>
          </a:r>
        </a:p>
      </cdr:txBody>
    </cdr:sp>
  </cdr:relSizeAnchor>
</c:userShapes>
</file>

<file path=xl/drawings/drawing46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295275</xdr:colOff>
      <xdr:row>98</xdr:row>
      <xdr:rowOff>0</xdr:rowOff>
    </xdr:from>
    <xdr:to>
      <xdr:col>35</xdr:col>
      <xdr:colOff>142875</xdr:colOff>
      <xdr:row>98</xdr:row>
      <xdr:rowOff>0</xdr:rowOff>
    </xdr:to>
    <xdr:graphicFrame macro="">
      <xdr:nvGraphicFramePr>
        <xdr:cNvPr id="821389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7.xml><?xml version="1.0" encoding="utf-8"?>
<c:userShapes xmlns:c="http://schemas.openxmlformats.org/drawingml/2006/chart">
  <cdr:relSizeAnchor xmlns:cdr="http://schemas.openxmlformats.org/drawingml/2006/chartDrawing">
    <cdr:from>
      <cdr:x>0.56161</cdr:x>
      <cdr:y>0.31292</cdr:y>
    </cdr:from>
    <cdr:to>
      <cdr:x>0.6127</cdr:x>
      <cdr:y>0.40189</cdr:y>
    </cdr:to>
    <cdr:sp macro="" textlink="">
      <cdr:nvSpPr>
        <cdr:cNvPr id="37580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5587" y="232680"/>
          <a:ext cx="351673" cy="6525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vert="wordArtVertRtl" wrap="square" lIns="36576" tIns="0" rIns="36576" bIns="0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排出量　（単位　百万トン</a:t>
          </a: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CO2</a:t>
          </a: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）</a:t>
          </a:r>
        </a:p>
      </cdr:txBody>
    </cdr:sp>
  </cdr:relSizeAnchor>
  <cdr:relSizeAnchor xmlns:cdr="http://schemas.openxmlformats.org/drawingml/2006/chartDrawing">
    <cdr:from>
      <cdr:x>0.72251</cdr:x>
      <cdr:y>0.68534</cdr:y>
    </cdr:from>
    <cdr:to>
      <cdr:x>0.76545</cdr:x>
      <cdr:y>0.91048</cdr:y>
    </cdr:to>
    <cdr:sp macro="" textlink="">
      <cdr:nvSpPr>
        <cdr:cNvPr id="37581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15645" y="505819"/>
          <a:ext cx="1000187" cy="16512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22860" rIns="36576" bIns="22860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（年度）</a:t>
          </a:r>
        </a:p>
      </cdr:txBody>
    </cdr:sp>
  </cdr:relSizeAnchor>
  <cdr:relSizeAnchor xmlns:cdr="http://schemas.openxmlformats.org/drawingml/2006/chartDrawing">
    <cdr:from>
      <cdr:x>0.721</cdr:x>
      <cdr:y>0.31575</cdr:y>
    </cdr:from>
    <cdr:to>
      <cdr:x>0.77396</cdr:x>
      <cdr:y>0.32271</cdr:y>
    </cdr:to>
    <cdr:sp macro="" textlink="">
      <cdr:nvSpPr>
        <cdr:cNvPr id="37581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60814" y="234754"/>
          <a:ext cx="1268668" cy="51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22860" rIns="36576" bIns="22860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1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産業部門</a:t>
          </a:r>
        </a:p>
      </cdr:txBody>
    </cdr:sp>
  </cdr:relSizeAnchor>
  <cdr:relSizeAnchor xmlns:cdr="http://schemas.openxmlformats.org/drawingml/2006/chartDrawing">
    <cdr:from>
      <cdr:x>0.721</cdr:x>
      <cdr:y>0.35708</cdr:y>
    </cdr:from>
    <cdr:to>
      <cdr:x>0.77392</cdr:x>
      <cdr:y>0.36382</cdr:y>
    </cdr:to>
    <cdr:sp macro="" textlink="">
      <cdr:nvSpPr>
        <cdr:cNvPr id="37581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66486" y="265067"/>
          <a:ext cx="1257324" cy="494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22860" rIns="36576" bIns="22860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1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民生部門</a:t>
          </a:r>
        </a:p>
      </cdr:txBody>
    </cdr:sp>
  </cdr:relSizeAnchor>
  <cdr:relSizeAnchor xmlns:cdr="http://schemas.openxmlformats.org/drawingml/2006/chartDrawing">
    <cdr:from>
      <cdr:x>0.721</cdr:x>
      <cdr:y>0.38079</cdr:y>
    </cdr:from>
    <cdr:to>
      <cdr:x>0.77392</cdr:x>
      <cdr:y>0.38754</cdr:y>
    </cdr:to>
    <cdr:sp macro="" textlink="">
      <cdr:nvSpPr>
        <cdr:cNvPr id="37581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66486" y="282458"/>
          <a:ext cx="1257324" cy="49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22860" rIns="36576" bIns="22860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1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運輸部門</a:t>
          </a:r>
        </a:p>
      </cdr:txBody>
    </cdr:sp>
  </cdr:relSizeAnchor>
  <cdr:relSizeAnchor xmlns:cdr="http://schemas.openxmlformats.org/drawingml/2006/chartDrawing">
    <cdr:from>
      <cdr:x>0.63954</cdr:x>
      <cdr:y>0.33402</cdr:y>
    </cdr:from>
    <cdr:to>
      <cdr:x>0.68124</cdr:x>
      <cdr:y>0.33859</cdr:y>
    </cdr:to>
    <cdr:sp macro="" textlink="">
      <cdr:nvSpPr>
        <cdr:cNvPr id="37581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39850" y="248156"/>
          <a:ext cx="979389" cy="33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27432" rIns="36576" bIns="27432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altLang="ja-JP" sz="1400" b="1" i="0" strike="noStrike">
              <a:solidFill>
                <a:srgbClr val="000000"/>
              </a:solidFill>
              <a:latin typeface="Century"/>
            </a:rPr>
            <a:t>476</a:t>
          </a:r>
          <a:r>
            <a:rPr lang="ja-JP" altLang="en-US" sz="1400" b="1" i="0" strike="noStrike">
              <a:solidFill>
                <a:srgbClr val="000000"/>
              </a:solidFill>
              <a:latin typeface="ＭＳ Ｐ明朝"/>
              <a:ea typeface="ＭＳ Ｐ明朝"/>
            </a:rPr>
            <a:t>百万ｔ</a:t>
          </a:r>
        </a:p>
      </cdr:txBody>
    </cdr:sp>
  </cdr:relSizeAnchor>
  <cdr:relSizeAnchor xmlns:cdr="http://schemas.openxmlformats.org/drawingml/2006/chartDrawing">
    <cdr:from>
      <cdr:x>0.63954</cdr:x>
      <cdr:y>0.36578</cdr:y>
    </cdr:from>
    <cdr:to>
      <cdr:x>0.68124</cdr:x>
      <cdr:y>0.37057</cdr:y>
    </cdr:to>
    <cdr:sp macro="" textlink="">
      <cdr:nvSpPr>
        <cdr:cNvPr id="375815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39850" y="271449"/>
          <a:ext cx="979389" cy="35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27432" rIns="36576" bIns="27432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altLang="ja-JP" sz="1400" b="1" i="0" strike="noStrike">
              <a:solidFill>
                <a:srgbClr val="000000"/>
              </a:solidFill>
              <a:latin typeface="Century"/>
            </a:rPr>
            <a:t>273</a:t>
          </a:r>
          <a:r>
            <a:rPr lang="ja-JP" altLang="en-US" sz="1400" b="1" i="0" strike="noStrike">
              <a:solidFill>
                <a:srgbClr val="000000"/>
              </a:solidFill>
              <a:latin typeface="ＭＳ Ｐ明朝"/>
              <a:ea typeface="ＭＳ Ｐ明朝"/>
            </a:rPr>
            <a:t>百万ｔ</a:t>
          </a:r>
        </a:p>
      </cdr:txBody>
    </cdr:sp>
  </cdr:relSizeAnchor>
  <cdr:relSizeAnchor xmlns:cdr="http://schemas.openxmlformats.org/drawingml/2006/chartDrawing">
    <cdr:from>
      <cdr:x>0.63954</cdr:x>
      <cdr:y>0.38928</cdr:y>
    </cdr:from>
    <cdr:to>
      <cdr:x>0.68124</cdr:x>
      <cdr:y>0.39406</cdr:y>
    </cdr:to>
    <cdr:sp macro="" textlink="">
      <cdr:nvSpPr>
        <cdr:cNvPr id="375816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39850" y="288680"/>
          <a:ext cx="979389" cy="35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27432" rIns="36576" bIns="27432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altLang="ja-JP" sz="1400" b="1" i="0" strike="noStrike">
              <a:solidFill>
                <a:srgbClr val="000000"/>
              </a:solidFill>
              <a:latin typeface="Century"/>
            </a:rPr>
            <a:t>217</a:t>
          </a:r>
          <a:r>
            <a:rPr lang="ja-JP" altLang="en-US" sz="1400" b="1" i="0" strike="noStrike">
              <a:solidFill>
                <a:srgbClr val="000000"/>
              </a:solidFill>
              <a:latin typeface="ＭＳ Ｐ明朝"/>
              <a:ea typeface="ＭＳ Ｐ明朝"/>
            </a:rPr>
            <a:t>百万ｔ</a:t>
          </a:r>
        </a:p>
      </cdr:txBody>
    </cdr:sp>
  </cdr:relSizeAnchor>
  <cdr:relSizeAnchor xmlns:cdr="http://schemas.openxmlformats.org/drawingml/2006/chartDrawing">
    <cdr:from>
      <cdr:x>0.89023</cdr:x>
      <cdr:y>0.06725</cdr:y>
    </cdr:from>
    <cdr:to>
      <cdr:x>0.90648</cdr:x>
      <cdr:y>0.06725</cdr:y>
    </cdr:to>
    <cdr:sp macro="" textlink="">
      <cdr:nvSpPr>
        <cdr:cNvPr id="375817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5452" y="244805"/>
          <a:ext cx="1574963" cy="1292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27432" rIns="0" bIns="27432" anchor="ctr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n-US" altLang="ja-JP" sz="1400" b="1" i="0" strike="noStrike">
              <a:solidFill>
                <a:srgbClr val="000000"/>
              </a:solidFill>
              <a:latin typeface="Century"/>
            </a:rPr>
            <a:t>452</a:t>
          </a:r>
          <a:r>
            <a:rPr lang="ja-JP" altLang="en-US" sz="1400" b="1" i="0" strike="noStrike">
              <a:solidFill>
                <a:srgbClr val="000000"/>
              </a:solidFill>
              <a:latin typeface="ＭＳ Ｐ明朝"/>
              <a:ea typeface="ＭＳ Ｐ明朝"/>
            </a:rPr>
            <a:t>百万ｔ</a:t>
          </a:r>
        </a:p>
        <a:p xmlns:a="http://schemas.openxmlformats.org/drawingml/2006/main">
          <a:pPr algn="l" rtl="1"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明朝"/>
              <a:ea typeface="ＭＳ Ｐ明朝"/>
            </a:rPr>
            <a:t>（前年度比▲</a:t>
          </a:r>
          <a:r>
            <a:rPr lang="en-US" altLang="ja-JP" sz="1400" b="0" i="0" strike="noStrike">
              <a:solidFill>
                <a:srgbClr val="000000"/>
              </a:solidFill>
              <a:latin typeface="Century"/>
            </a:rPr>
            <a:t>3.8%</a:t>
          </a:r>
          <a:r>
            <a:rPr lang="ja-JP" altLang="en-US" sz="1400" b="0" i="0" strike="noStrike">
              <a:solidFill>
                <a:srgbClr val="000000"/>
              </a:solidFill>
              <a:latin typeface="ＭＳ Ｐ明朝"/>
              <a:ea typeface="ＭＳ Ｐ明朝"/>
            </a:rPr>
            <a:t>）</a:t>
          </a:r>
        </a:p>
      </cdr:txBody>
    </cdr:sp>
  </cdr:relSizeAnchor>
  <cdr:relSizeAnchor xmlns:cdr="http://schemas.openxmlformats.org/drawingml/2006/chartDrawing">
    <cdr:from>
      <cdr:x>0.89023</cdr:x>
      <cdr:y>0.082</cdr:y>
    </cdr:from>
    <cdr:to>
      <cdr:x>0.90648</cdr:x>
      <cdr:y>0.082</cdr:y>
    </cdr:to>
    <cdr:sp macro="" textlink="">
      <cdr:nvSpPr>
        <cdr:cNvPr id="375818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5452" y="262195"/>
          <a:ext cx="1576854" cy="127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27432" rIns="0" bIns="27432" anchor="ctr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n-US" altLang="ja-JP" sz="1400" b="1" i="0" strike="noStrike">
              <a:solidFill>
                <a:srgbClr val="000000"/>
              </a:solidFill>
              <a:latin typeface="Century"/>
            </a:rPr>
            <a:t>342</a:t>
          </a:r>
          <a:r>
            <a:rPr lang="ja-JP" altLang="en-US" sz="1400" b="1" i="0" strike="noStrike">
              <a:solidFill>
                <a:srgbClr val="000000"/>
              </a:solidFill>
              <a:latin typeface="ＭＳ Ｐ明朝"/>
              <a:ea typeface="ＭＳ Ｐ明朝"/>
            </a:rPr>
            <a:t>百万ｔ</a:t>
          </a:r>
        </a:p>
        <a:p xmlns:a="http://schemas.openxmlformats.org/drawingml/2006/main">
          <a:pPr algn="l" rtl="1"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明朝"/>
              <a:ea typeface="ＭＳ Ｐ明朝"/>
            </a:rPr>
            <a:t>（前年度比▲</a:t>
          </a:r>
          <a:r>
            <a:rPr lang="en-US" altLang="ja-JP" sz="1400" b="0" i="0" strike="noStrike">
              <a:solidFill>
                <a:srgbClr val="000000"/>
              </a:solidFill>
              <a:latin typeface="Century"/>
            </a:rPr>
            <a:t>0.4%</a:t>
          </a:r>
          <a:r>
            <a:rPr lang="ja-JP" altLang="en-US" sz="1400" b="0" i="0" strike="noStrike">
              <a:solidFill>
                <a:srgbClr val="000000"/>
              </a:solidFill>
              <a:latin typeface="ＭＳ Ｐ明朝"/>
              <a:ea typeface="ＭＳ Ｐ明朝"/>
            </a:rPr>
            <a:t>）</a:t>
          </a:r>
        </a:p>
      </cdr:txBody>
    </cdr:sp>
  </cdr:relSizeAnchor>
  <cdr:relSizeAnchor xmlns:cdr="http://schemas.openxmlformats.org/drawingml/2006/chartDrawing">
    <cdr:from>
      <cdr:x>0.89023</cdr:x>
      <cdr:y>0.09275</cdr:y>
    </cdr:from>
    <cdr:to>
      <cdr:x>0.90648</cdr:x>
      <cdr:y>0.09275</cdr:y>
    </cdr:to>
    <cdr:sp macro="" textlink="">
      <cdr:nvSpPr>
        <cdr:cNvPr id="375819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5452" y="274959"/>
          <a:ext cx="1576854" cy="1292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27432" rIns="0" bIns="27432" anchor="ctr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n-US" altLang="ja-JP" sz="1400" b="1" i="0" strike="noStrike">
              <a:solidFill>
                <a:srgbClr val="000000"/>
              </a:solidFill>
              <a:latin typeface="Century"/>
            </a:rPr>
            <a:t>267</a:t>
          </a:r>
          <a:r>
            <a:rPr lang="ja-JP" altLang="en-US" sz="1400" b="1" i="0" strike="noStrike">
              <a:solidFill>
                <a:srgbClr val="000000"/>
              </a:solidFill>
              <a:latin typeface="ＭＳ Ｐ明朝"/>
              <a:ea typeface="ＭＳ Ｐ明朝"/>
            </a:rPr>
            <a:t>百万ｔ</a:t>
          </a:r>
        </a:p>
        <a:p xmlns:a="http://schemas.openxmlformats.org/drawingml/2006/main">
          <a:pPr algn="l" rtl="1"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明朝"/>
              <a:ea typeface="ＭＳ Ｐ明朝"/>
            </a:rPr>
            <a:t>（前年度比＋</a:t>
          </a:r>
          <a:r>
            <a:rPr lang="en-US" altLang="ja-JP" sz="1400" b="0" i="0" strike="noStrike">
              <a:solidFill>
                <a:srgbClr val="000000"/>
              </a:solidFill>
              <a:latin typeface="Century"/>
            </a:rPr>
            <a:t>0.8%</a:t>
          </a:r>
          <a:r>
            <a:rPr lang="ja-JP" altLang="en-US" sz="1400" b="0" i="0" strike="noStrike">
              <a:solidFill>
                <a:srgbClr val="000000"/>
              </a:solidFill>
              <a:latin typeface="ＭＳ Ｐ明朝"/>
              <a:ea typeface="ＭＳ Ｐ明朝"/>
            </a:rPr>
            <a:t>）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295275</xdr:colOff>
      <xdr:row>122</xdr:row>
      <xdr:rowOff>0</xdr:rowOff>
    </xdr:from>
    <xdr:to>
      <xdr:col>35</xdr:col>
      <xdr:colOff>142875</xdr:colOff>
      <xdr:row>122</xdr:row>
      <xdr:rowOff>0</xdr:rowOff>
    </xdr:to>
    <xdr:graphicFrame macro="">
      <xdr:nvGraphicFramePr>
        <xdr:cNvPr id="37558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0.7029</cdr:x>
      <cdr:y>0.31292</cdr:y>
    </cdr:from>
    <cdr:to>
      <cdr:x>0.72939</cdr:x>
      <cdr:y>0.40189</cdr:y>
    </cdr:to>
    <cdr:sp macro="" textlink="">
      <cdr:nvSpPr>
        <cdr:cNvPr id="37580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5587" y="232680"/>
          <a:ext cx="351673" cy="6525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vert="wordArtVertRtl" wrap="square" lIns="36576" tIns="0" rIns="36576" bIns="0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排出量　（単位　百万トン</a:t>
          </a:r>
          <a:r>
            <a:rPr lang="en-US" altLang="ja-JP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CO2</a:t>
          </a: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）</a:t>
          </a:r>
        </a:p>
      </cdr:txBody>
    </cdr:sp>
  </cdr:relSizeAnchor>
  <cdr:relSizeAnchor xmlns:cdr="http://schemas.openxmlformats.org/drawingml/2006/chartDrawing">
    <cdr:from>
      <cdr:x>0.78556</cdr:x>
      <cdr:y>0.68534</cdr:y>
    </cdr:from>
    <cdr:to>
      <cdr:x>0.80778</cdr:x>
      <cdr:y>0.91048</cdr:y>
    </cdr:to>
    <cdr:sp macro="" textlink="">
      <cdr:nvSpPr>
        <cdr:cNvPr id="37581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15645" y="505819"/>
          <a:ext cx="1000187" cy="16512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22860" rIns="36576" bIns="22860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（年度）</a:t>
          </a:r>
        </a:p>
      </cdr:txBody>
    </cdr:sp>
  </cdr:relSizeAnchor>
  <cdr:relSizeAnchor xmlns:cdr="http://schemas.openxmlformats.org/drawingml/2006/chartDrawing">
    <cdr:from>
      <cdr:x>0.78382</cdr:x>
      <cdr:y>0.31575</cdr:y>
    </cdr:from>
    <cdr:to>
      <cdr:x>0.81207</cdr:x>
      <cdr:y>0.32271</cdr:y>
    </cdr:to>
    <cdr:sp macro="" textlink="">
      <cdr:nvSpPr>
        <cdr:cNvPr id="37581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60814" y="234754"/>
          <a:ext cx="1268668" cy="51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22860" rIns="36576" bIns="22860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1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産業部門</a:t>
          </a:r>
        </a:p>
      </cdr:txBody>
    </cdr:sp>
  </cdr:relSizeAnchor>
  <cdr:relSizeAnchor xmlns:cdr="http://schemas.openxmlformats.org/drawingml/2006/chartDrawing">
    <cdr:from>
      <cdr:x>0.78381</cdr:x>
      <cdr:y>0.35708</cdr:y>
    </cdr:from>
    <cdr:to>
      <cdr:x>0.81204</cdr:x>
      <cdr:y>0.36382</cdr:y>
    </cdr:to>
    <cdr:sp macro="" textlink="">
      <cdr:nvSpPr>
        <cdr:cNvPr id="37581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66486" y="265067"/>
          <a:ext cx="1257324" cy="494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22860" rIns="36576" bIns="22860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1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民生部門</a:t>
          </a:r>
        </a:p>
      </cdr:txBody>
    </cdr:sp>
  </cdr:relSizeAnchor>
  <cdr:relSizeAnchor xmlns:cdr="http://schemas.openxmlformats.org/drawingml/2006/chartDrawing">
    <cdr:from>
      <cdr:x>0.78381</cdr:x>
      <cdr:y>0.38079</cdr:y>
    </cdr:from>
    <cdr:to>
      <cdr:x>0.81204</cdr:x>
      <cdr:y>0.38754</cdr:y>
    </cdr:to>
    <cdr:sp macro="" textlink="">
      <cdr:nvSpPr>
        <cdr:cNvPr id="37581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66486" y="282458"/>
          <a:ext cx="1257324" cy="49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22860" rIns="36576" bIns="22860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1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運輸部門</a:t>
          </a:r>
        </a:p>
      </cdr:txBody>
    </cdr:sp>
  </cdr:relSizeAnchor>
  <cdr:relSizeAnchor xmlns:cdr="http://schemas.openxmlformats.org/drawingml/2006/chartDrawing">
    <cdr:from>
      <cdr:x>0.74266</cdr:x>
      <cdr:y>0.33402</cdr:y>
    </cdr:from>
    <cdr:to>
      <cdr:x>0.76347</cdr:x>
      <cdr:y>0.33859</cdr:y>
    </cdr:to>
    <cdr:sp macro="" textlink="">
      <cdr:nvSpPr>
        <cdr:cNvPr id="37581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39850" y="248156"/>
          <a:ext cx="979389" cy="33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27432" rIns="36576" bIns="27432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altLang="ja-JP" sz="1400" b="1" i="0" strike="noStrike">
              <a:solidFill>
                <a:srgbClr val="000000"/>
              </a:solidFill>
              <a:latin typeface="Century"/>
            </a:rPr>
            <a:t>476</a:t>
          </a:r>
          <a:r>
            <a:rPr lang="ja-JP" altLang="en-US" sz="1400" b="1" i="0" strike="noStrike">
              <a:solidFill>
                <a:srgbClr val="000000"/>
              </a:solidFill>
              <a:latin typeface="ＭＳ Ｐ明朝"/>
              <a:ea typeface="ＭＳ Ｐ明朝"/>
            </a:rPr>
            <a:t>百万ｔ</a:t>
          </a:r>
        </a:p>
      </cdr:txBody>
    </cdr:sp>
  </cdr:relSizeAnchor>
  <cdr:relSizeAnchor xmlns:cdr="http://schemas.openxmlformats.org/drawingml/2006/chartDrawing">
    <cdr:from>
      <cdr:x>0.74266</cdr:x>
      <cdr:y>0.36578</cdr:y>
    </cdr:from>
    <cdr:to>
      <cdr:x>0.76347</cdr:x>
      <cdr:y>0.37057</cdr:y>
    </cdr:to>
    <cdr:sp macro="" textlink="">
      <cdr:nvSpPr>
        <cdr:cNvPr id="375815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39850" y="271449"/>
          <a:ext cx="979389" cy="35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27432" rIns="36576" bIns="27432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altLang="ja-JP" sz="1400" b="1" i="0" strike="noStrike">
              <a:solidFill>
                <a:srgbClr val="000000"/>
              </a:solidFill>
              <a:latin typeface="Century"/>
            </a:rPr>
            <a:t>273</a:t>
          </a:r>
          <a:r>
            <a:rPr lang="ja-JP" altLang="en-US" sz="1400" b="1" i="0" strike="noStrike">
              <a:solidFill>
                <a:srgbClr val="000000"/>
              </a:solidFill>
              <a:latin typeface="ＭＳ Ｐ明朝"/>
              <a:ea typeface="ＭＳ Ｐ明朝"/>
            </a:rPr>
            <a:t>百万ｔ</a:t>
          </a:r>
        </a:p>
      </cdr:txBody>
    </cdr:sp>
  </cdr:relSizeAnchor>
  <cdr:relSizeAnchor xmlns:cdr="http://schemas.openxmlformats.org/drawingml/2006/chartDrawing">
    <cdr:from>
      <cdr:x>0.74266</cdr:x>
      <cdr:y>0.38928</cdr:y>
    </cdr:from>
    <cdr:to>
      <cdr:x>0.76347</cdr:x>
      <cdr:y>0.39406</cdr:y>
    </cdr:to>
    <cdr:sp macro="" textlink="">
      <cdr:nvSpPr>
        <cdr:cNvPr id="375816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39850" y="288680"/>
          <a:ext cx="979389" cy="35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27432" rIns="36576" bIns="27432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altLang="ja-JP" sz="1400" b="1" i="0" strike="noStrike">
              <a:solidFill>
                <a:srgbClr val="000000"/>
              </a:solidFill>
              <a:latin typeface="Century"/>
            </a:rPr>
            <a:t>217</a:t>
          </a:r>
          <a:r>
            <a:rPr lang="ja-JP" altLang="en-US" sz="1400" b="1" i="0" strike="noStrike">
              <a:solidFill>
                <a:srgbClr val="000000"/>
              </a:solidFill>
              <a:latin typeface="ＭＳ Ｐ明朝"/>
              <a:ea typeface="ＭＳ Ｐ明朝"/>
            </a:rPr>
            <a:t>百万ｔ</a:t>
          </a:r>
        </a:p>
      </cdr:txBody>
    </cdr:sp>
  </cdr:relSizeAnchor>
  <cdr:relSizeAnchor xmlns:cdr="http://schemas.openxmlformats.org/drawingml/2006/chartDrawing">
    <cdr:from>
      <cdr:x>0.86907</cdr:x>
      <cdr:y>0.06725</cdr:y>
    </cdr:from>
    <cdr:to>
      <cdr:x>0.87595</cdr:x>
      <cdr:y>0.06725</cdr:y>
    </cdr:to>
    <cdr:sp macro="" textlink="">
      <cdr:nvSpPr>
        <cdr:cNvPr id="375817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5452" y="244805"/>
          <a:ext cx="1574963" cy="1292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27432" rIns="0" bIns="27432" anchor="ctr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n-US" altLang="ja-JP" sz="1400" b="1" i="0" strike="noStrike">
              <a:solidFill>
                <a:srgbClr val="000000"/>
              </a:solidFill>
              <a:latin typeface="Century"/>
            </a:rPr>
            <a:t>452</a:t>
          </a:r>
          <a:r>
            <a:rPr lang="ja-JP" altLang="en-US" sz="1400" b="1" i="0" strike="noStrike">
              <a:solidFill>
                <a:srgbClr val="000000"/>
              </a:solidFill>
              <a:latin typeface="ＭＳ Ｐ明朝"/>
              <a:ea typeface="ＭＳ Ｐ明朝"/>
            </a:rPr>
            <a:t>百万ｔ</a:t>
          </a:r>
        </a:p>
        <a:p xmlns:a="http://schemas.openxmlformats.org/drawingml/2006/main">
          <a:pPr algn="l" rtl="1"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明朝"/>
              <a:ea typeface="ＭＳ Ｐ明朝"/>
            </a:rPr>
            <a:t>（前年度比▲</a:t>
          </a:r>
          <a:r>
            <a:rPr lang="en-US" altLang="ja-JP" sz="1400" b="0" i="0" strike="noStrike">
              <a:solidFill>
                <a:srgbClr val="000000"/>
              </a:solidFill>
              <a:latin typeface="Century"/>
            </a:rPr>
            <a:t>3.8%</a:t>
          </a:r>
          <a:r>
            <a:rPr lang="ja-JP" altLang="en-US" sz="1400" b="0" i="0" strike="noStrike">
              <a:solidFill>
                <a:srgbClr val="000000"/>
              </a:solidFill>
              <a:latin typeface="ＭＳ Ｐ明朝"/>
              <a:ea typeface="ＭＳ Ｐ明朝"/>
            </a:rPr>
            <a:t>）</a:t>
          </a:r>
        </a:p>
      </cdr:txBody>
    </cdr:sp>
  </cdr:relSizeAnchor>
  <cdr:relSizeAnchor xmlns:cdr="http://schemas.openxmlformats.org/drawingml/2006/chartDrawing">
    <cdr:from>
      <cdr:x>0.86907</cdr:x>
      <cdr:y>0.082</cdr:y>
    </cdr:from>
    <cdr:to>
      <cdr:x>0.87595</cdr:x>
      <cdr:y>0.082</cdr:y>
    </cdr:to>
    <cdr:sp macro="" textlink="">
      <cdr:nvSpPr>
        <cdr:cNvPr id="375818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5452" y="262195"/>
          <a:ext cx="1576854" cy="127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27432" rIns="0" bIns="27432" anchor="ctr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n-US" altLang="ja-JP" sz="1400" b="1" i="0" strike="noStrike">
              <a:solidFill>
                <a:srgbClr val="000000"/>
              </a:solidFill>
              <a:latin typeface="Century"/>
            </a:rPr>
            <a:t>342</a:t>
          </a:r>
          <a:r>
            <a:rPr lang="ja-JP" altLang="en-US" sz="1400" b="1" i="0" strike="noStrike">
              <a:solidFill>
                <a:srgbClr val="000000"/>
              </a:solidFill>
              <a:latin typeface="ＭＳ Ｐ明朝"/>
              <a:ea typeface="ＭＳ Ｐ明朝"/>
            </a:rPr>
            <a:t>百万ｔ</a:t>
          </a:r>
        </a:p>
        <a:p xmlns:a="http://schemas.openxmlformats.org/drawingml/2006/main">
          <a:pPr algn="l" rtl="1"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明朝"/>
              <a:ea typeface="ＭＳ Ｐ明朝"/>
            </a:rPr>
            <a:t>（前年度比▲</a:t>
          </a:r>
          <a:r>
            <a:rPr lang="en-US" altLang="ja-JP" sz="1400" b="0" i="0" strike="noStrike">
              <a:solidFill>
                <a:srgbClr val="000000"/>
              </a:solidFill>
              <a:latin typeface="Century"/>
            </a:rPr>
            <a:t>0.4%</a:t>
          </a:r>
          <a:r>
            <a:rPr lang="ja-JP" altLang="en-US" sz="1400" b="0" i="0" strike="noStrike">
              <a:solidFill>
                <a:srgbClr val="000000"/>
              </a:solidFill>
              <a:latin typeface="ＭＳ Ｐ明朝"/>
              <a:ea typeface="ＭＳ Ｐ明朝"/>
            </a:rPr>
            <a:t>）</a:t>
          </a:r>
        </a:p>
      </cdr:txBody>
    </cdr:sp>
  </cdr:relSizeAnchor>
  <cdr:relSizeAnchor xmlns:cdr="http://schemas.openxmlformats.org/drawingml/2006/chartDrawing">
    <cdr:from>
      <cdr:x>0.86907</cdr:x>
      <cdr:y>0.09275</cdr:y>
    </cdr:from>
    <cdr:to>
      <cdr:x>0.87595</cdr:x>
      <cdr:y>0.09275</cdr:y>
    </cdr:to>
    <cdr:sp macro="" textlink="">
      <cdr:nvSpPr>
        <cdr:cNvPr id="375819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5452" y="274959"/>
          <a:ext cx="1576854" cy="1292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27432" rIns="0" bIns="27432" anchor="ctr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n-US" altLang="ja-JP" sz="1400" b="1" i="0" strike="noStrike">
              <a:solidFill>
                <a:srgbClr val="000000"/>
              </a:solidFill>
              <a:latin typeface="Century"/>
            </a:rPr>
            <a:t>267</a:t>
          </a:r>
          <a:r>
            <a:rPr lang="ja-JP" altLang="en-US" sz="1400" b="1" i="0" strike="noStrike">
              <a:solidFill>
                <a:srgbClr val="000000"/>
              </a:solidFill>
              <a:latin typeface="ＭＳ Ｐ明朝"/>
              <a:ea typeface="ＭＳ Ｐ明朝"/>
            </a:rPr>
            <a:t>百万ｔ</a:t>
          </a:r>
        </a:p>
        <a:p xmlns:a="http://schemas.openxmlformats.org/drawingml/2006/main">
          <a:pPr algn="l" rtl="1"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ＭＳ Ｐ明朝"/>
              <a:ea typeface="ＭＳ Ｐ明朝"/>
            </a:rPr>
            <a:t>（前年度比＋</a:t>
          </a:r>
          <a:r>
            <a:rPr lang="en-US" altLang="ja-JP" sz="1400" b="0" i="0" strike="noStrike">
              <a:solidFill>
                <a:srgbClr val="000000"/>
              </a:solidFill>
              <a:latin typeface="Century"/>
            </a:rPr>
            <a:t>0.8%</a:t>
          </a:r>
          <a:r>
            <a:rPr lang="ja-JP" altLang="en-US" sz="1400" b="0" i="0" strike="noStrike">
              <a:solidFill>
                <a:srgbClr val="000000"/>
              </a:solidFill>
              <a:latin typeface="ＭＳ Ｐ明朝"/>
              <a:ea typeface="ＭＳ Ｐ明朝"/>
            </a:rPr>
            <a:t>）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59</xdr:col>
      <xdr:colOff>371474</xdr:colOff>
      <xdr:row>40</xdr:row>
      <xdr:rowOff>0</xdr:rowOff>
    </xdr:from>
    <xdr:to>
      <xdr:col>71</xdr:col>
      <xdr:colOff>672352</xdr:colOff>
      <xdr:row>72</xdr:row>
      <xdr:rowOff>161925</xdr:rowOff>
    </xdr:to>
    <xdr:graphicFrame macro="">
      <xdr:nvGraphicFramePr>
        <xdr:cNvPr id="1074316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0.48446</cdr:x>
      <cdr:y>0.92604</cdr:y>
    </cdr:from>
    <cdr:to>
      <cdr:x>0.58127</cdr:x>
      <cdr:y>0.97583</cdr:y>
    </cdr:to>
    <cdr:sp macro="" textlink="">
      <cdr:nvSpPr>
        <cdr:cNvPr id="8" name="テキスト ボックス 7"/>
        <cdr:cNvSpPr txBox="1"/>
      </cdr:nvSpPr>
      <cdr:spPr>
        <a:xfrm xmlns:a="http://schemas.openxmlformats.org/drawingml/2006/main">
          <a:off x="3488133" y="5000624"/>
          <a:ext cx="697032" cy="26883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algn="ctr"/>
          <a:r>
            <a:rPr lang="ja-JP" altLang="en-US" sz="1200"/>
            <a:t>（年度）</a:t>
          </a:r>
        </a:p>
      </cdr:txBody>
    </cdr:sp>
  </cdr:relSizeAnchor>
  <cdr:relSizeAnchor xmlns:cdr="http://schemas.openxmlformats.org/drawingml/2006/chartDrawing">
    <cdr:from>
      <cdr:x>0.00397</cdr:x>
      <cdr:y>0.27869</cdr:y>
    </cdr:from>
    <cdr:to>
      <cdr:x>0.04882</cdr:x>
      <cdr:y>0.66675</cdr:y>
    </cdr:to>
    <cdr:sp macro="" textlink="">
      <cdr:nvSpPr>
        <cdr:cNvPr id="9" name="テキスト ボックス 1"/>
        <cdr:cNvSpPr txBox="1"/>
      </cdr:nvSpPr>
      <cdr:spPr>
        <a:xfrm xmlns:a="http://schemas.openxmlformats.org/drawingml/2006/main" rot="16200000">
          <a:off x="-857723" y="2391245"/>
          <a:ext cx="2095502" cy="3229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n-US" altLang="ja-JP" sz="1200"/>
            <a:t>CO</a:t>
          </a:r>
          <a:r>
            <a:rPr lang="en-US" altLang="ja-JP" sz="1200" baseline="-25000"/>
            <a:t>2</a:t>
          </a:r>
          <a:r>
            <a:rPr lang="ja-JP" altLang="en-US" sz="1200"/>
            <a:t>　排出量　（百万トン</a:t>
          </a:r>
          <a:r>
            <a:rPr lang="en-US" altLang="ja-JP" sz="1200"/>
            <a:t>CO</a:t>
          </a:r>
          <a:r>
            <a:rPr lang="en-US" altLang="ja-JP" sz="1200" baseline="-25000"/>
            <a:t>2</a:t>
          </a:r>
          <a:r>
            <a:rPr lang="ja-JP" altLang="en-US" sz="1200"/>
            <a:t>）</a:t>
          </a:r>
        </a:p>
      </cdr:txBody>
    </cdr:sp>
  </cdr:relSizeAnchor>
  <cdr:relSizeAnchor xmlns:cdr="http://schemas.openxmlformats.org/drawingml/2006/chartDrawing">
    <cdr:from>
      <cdr:x>0.33668</cdr:x>
      <cdr:y>0.11847</cdr:y>
    </cdr:from>
    <cdr:to>
      <cdr:x>0.53843</cdr:x>
      <cdr:y>0.17081</cdr:y>
    </cdr:to>
    <cdr:sp macro="" textlink="">
      <cdr:nvSpPr>
        <cdr:cNvPr id="11" name="テキスト ボックス 4"/>
        <cdr:cNvSpPr txBox="1"/>
      </cdr:nvSpPr>
      <cdr:spPr>
        <a:xfrm xmlns:a="http://schemas.openxmlformats.org/drawingml/2006/main">
          <a:off x="2836568" y="717461"/>
          <a:ext cx="1699809" cy="31700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t">
          <a:no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ja-JP" altLang="en-US" sz="1200">
              <a:solidFill>
                <a:schemeClr val="accent3">
                  <a:lumMod val="75000"/>
                </a:schemeClr>
              </a:solidFill>
            </a:rPr>
            <a:t>産業部門（工場等）</a:t>
          </a:r>
        </a:p>
      </cdr:txBody>
    </cdr:sp>
  </cdr:relSizeAnchor>
  <cdr:relSizeAnchor xmlns:cdr="http://schemas.openxmlformats.org/drawingml/2006/chartDrawing">
    <cdr:from>
      <cdr:x>0.22682</cdr:x>
      <cdr:y>0.42424</cdr:y>
    </cdr:from>
    <cdr:to>
      <cdr:x>0.46717</cdr:x>
      <cdr:y>0.47684</cdr:y>
    </cdr:to>
    <cdr:sp macro="" textlink="">
      <cdr:nvSpPr>
        <cdr:cNvPr id="12" name="テキスト ボックス 4"/>
        <cdr:cNvSpPr txBox="1"/>
      </cdr:nvSpPr>
      <cdr:spPr>
        <a:xfrm xmlns:a="http://schemas.openxmlformats.org/drawingml/2006/main">
          <a:off x="1910976" y="2569298"/>
          <a:ext cx="2025020" cy="3185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t">
          <a:no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ja-JP" altLang="en-US" sz="1200">
              <a:solidFill>
                <a:schemeClr val="accent4">
                  <a:lumMod val="75000"/>
                </a:schemeClr>
              </a:solidFill>
            </a:rPr>
            <a:t>運輸部門（自動車・船舶等）　</a:t>
          </a:r>
        </a:p>
      </cdr:txBody>
    </cdr:sp>
  </cdr:relSizeAnchor>
  <cdr:relSizeAnchor xmlns:cdr="http://schemas.openxmlformats.org/drawingml/2006/chartDrawing">
    <cdr:from>
      <cdr:x>0.49887</cdr:x>
      <cdr:y>0.36253</cdr:y>
    </cdr:from>
    <cdr:to>
      <cdr:x>0.77256</cdr:x>
      <cdr:y>0.44778</cdr:y>
    </cdr:to>
    <cdr:sp macro="" textlink="">
      <cdr:nvSpPr>
        <cdr:cNvPr id="13" name="テキスト ボックス 4"/>
        <cdr:cNvSpPr txBox="1"/>
      </cdr:nvSpPr>
      <cdr:spPr>
        <a:xfrm xmlns:a="http://schemas.openxmlformats.org/drawingml/2006/main">
          <a:off x="4203091" y="2195551"/>
          <a:ext cx="2305848" cy="51627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t">
          <a:no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>
            <a:lnSpc>
              <a:spcPts val="1500"/>
            </a:lnSpc>
          </a:pPr>
          <a:r>
            <a:rPr kumimoji="1" lang="ja-JP" altLang="en-US" sz="1200">
              <a:solidFill>
                <a:schemeClr val="accent5">
                  <a:lumMod val="75000"/>
                </a:schemeClr>
              </a:solidFill>
            </a:rPr>
            <a:t>業務その他部門</a:t>
          </a:r>
          <a:endParaRPr kumimoji="1" lang="en-US" altLang="ja-JP" sz="1200">
            <a:solidFill>
              <a:schemeClr val="accent5">
                <a:lumMod val="75000"/>
              </a:schemeClr>
            </a:solidFill>
          </a:endParaRPr>
        </a:p>
        <a:p xmlns:a="http://schemas.openxmlformats.org/drawingml/2006/main">
          <a:pPr algn="ctr">
            <a:lnSpc>
              <a:spcPts val="1500"/>
            </a:lnSpc>
          </a:pPr>
          <a:r>
            <a:rPr kumimoji="1" lang="ja-JP" altLang="en-US" sz="1200">
              <a:solidFill>
                <a:schemeClr val="accent5">
                  <a:lumMod val="75000"/>
                </a:schemeClr>
              </a:solidFill>
            </a:rPr>
            <a:t>（商業・サービス・事業所等）</a:t>
          </a:r>
          <a:endParaRPr kumimoji="1" lang="en-US" altLang="ja-JP" sz="1200">
            <a:solidFill>
              <a:schemeClr val="accent5">
                <a:lumMod val="7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0.34301</cdr:x>
      <cdr:y>0.54861</cdr:y>
    </cdr:from>
    <cdr:to>
      <cdr:x>0.52873</cdr:x>
      <cdr:y>0.60121</cdr:y>
    </cdr:to>
    <cdr:sp macro="" textlink="">
      <cdr:nvSpPr>
        <cdr:cNvPr id="14" name="テキスト ボックス 4"/>
        <cdr:cNvSpPr txBox="1"/>
      </cdr:nvSpPr>
      <cdr:spPr>
        <a:xfrm xmlns:a="http://schemas.openxmlformats.org/drawingml/2006/main">
          <a:off x="2889889" y="3322529"/>
          <a:ext cx="1564759" cy="31850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t">
          <a:no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kumimoji="1" lang="ja-JP" altLang="en-US" sz="1200">
              <a:solidFill>
                <a:schemeClr val="accent6">
                  <a:lumMod val="75000"/>
                </a:schemeClr>
              </a:solidFill>
            </a:rPr>
            <a:t>家庭部門</a:t>
          </a:r>
        </a:p>
      </cdr:txBody>
    </cdr:sp>
  </cdr:relSizeAnchor>
  <cdr:relSizeAnchor xmlns:cdr="http://schemas.openxmlformats.org/drawingml/2006/chartDrawing">
    <cdr:from>
      <cdr:x>0.24146</cdr:x>
      <cdr:y>0.64201</cdr:y>
    </cdr:from>
    <cdr:to>
      <cdr:x>0.51514</cdr:x>
      <cdr:y>0.69462</cdr:y>
    </cdr:to>
    <cdr:sp macro="" textlink="">
      <cdr:nvSpPr>
        <cdr:cNvPr id="15" name="テキスト ボックス 4"/>
        <cdr:cNvSpPr txBox="1"/>
      </cdr:nvSpPr>
      <cdr:spPr>
        <a:xfrm xmlns:a="http://schemas.openxmlformats.org/drawingml/2006/main">
          <a:off x="2034325" y="3888177"/>
          <a:ext cx="2305775" cy="3185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t">
          <a:no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kumimoji="1" lang="ja-JP" altLang="en-US" sz="1200">
              <a:solidFill>
                <a:schemeClr val="accent2"/>
              </a:solidFill>
            </a:rPr>
            <a:t>エネルギー転換部門（発電所等）</a:t>
          </a:r>
        </a:p>
      </cdr:txBody>
    </cdr:sp>
  </cdr:relSizeAnchor>
  <cdr:relSizeAnchor xmlns:cdr="http://schemas.openxmlformats.org/drawingml/2006/chartDrawing">
    <cdr:from>
      <cdr:x>0.14771</cdr:x>
      <cdr:y>0.75312</cdr:y>
    </cdr:from>
    <cdr:to>
      <cdr:x>0.40364</cdr:x>
      <cdr:y>0.80573</cdr:y>
    </cdr:to>
    <cdr:sp macro="" textlink="">
      <cdr:nvSpPr>
        <cdr:cNvPr id="16" name="テキスト ボックス 1"/>
        <cdr:cNvSpPr txBox="1"/>
      </cdr:nvSpPr>
      <cdr:spPr>
        <a:xfrm xmlns:a="http://schemas.openxmlformats.org/drawingml/2006/main">
          <a:off x="1244469" y="4561088"/>
          <a:ext cx="2156240" cy="3185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t">
          <a:no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kumimoji="1" lang="ja-JP" altLang="en-US" sz="1200">
              <a:solidFill>
                <a:schemeClr val="accent1">
                  <a:lumMod val="50000"/>
                </a:schemeClr>
              </a:solidFill>
            </a:rPr>
            <a:t>廃棄物分野</a:t>
          </a:r>
        </a:p>
      </cdr:txBody>
    </cdr:sp>
  </cdr:relSizeAnchor>
  <cdr:relSizeAnchor xmlns:cdr="http://schemas.openxmlformats.org/drawingml/2006/chartDrawing">
    <cdr:from>
      <cdr:x>0.25604</cdr:x>
      <cdr:y>0.70784</cdr:y>
    </cdr:from>
    <cdr:to>
      <cdr:x>0.52959</cdr:x>
      <cdr:y>0.76044</cdr:y>
    </cdr:to>
    <cdr:sp macro="" textlink="">
      <cdr:nvSpPr>
        <cdr:cNvPr id="17" name="テキスト ボックス 1"/>
        <cdr:cNvSpPr txBox="1"/>
      </cdr:nvSpPr>
      <cdr:spPr>
        <a:xfrm xmlns:a="http://schemas.openxmlformats.org/drawingml/2006/main">
          <a:off x="2162176" y="4308222"/>
          <a:ext cx="2310053" cy="32014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t">
          <a:no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kumimoji="1" lang="ja-JP" altLang="en-US" sz="1200">
              <a:solidFill>
                <a:schemeClr val="bg2">
                  <a:lumMod val="25000"/>
                </a:schemeClr>
              </a:solidFill>
            </a:rPr>
            <a:t>工業プロセスおよび製品の使用</a:t>
          </a:r>
        </a:p>
      </cdr:txBody>
    </cdr:sp>
  </cdr:relSizeAnchor>
  <cdr:relSizeAnchor xmlns:cdr="http://schemas.openxmlformats.org/drawingml/2006/chartDrawing">
    <cdr:from>
      <cdr:x>0.77081</cdr:x>
      <cdr:y>0.66789</cdr:y>
    </cdr:from>
    <cdr:to>
      <cdr:x>0.91691</cdr:x>
      <cdr:y>0.71617</cdr:y>
    </cdr:to>
    <cdr:sp macro="" textlink="">
      <cdr:nvSpPr>
        <cdr:cNvPr id="19" name="テキスト ボックス 1"/>
        <cdr:cNvSpPr txBox="1"/>
      </cdr:nvSpPr>
      <cdr:spPr>
        <a:xfrm xmlns:a="http://schemas.openxmlformats.org/drawingml/2006/main">
          <a:off x="6494182" y="4044860"/>
          <a:ext cx="1230914" cy="292452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ja-JP" altLang="en-US" sz="1200">
              <a:solidFill>
                <a:schemeClr val="bg2">
                  <a:lumMod val="10000"/>
                </a:schemeClr>
              </a:solidFill>
            </a:rPr>
            <a:t>百万トン（</a:t>
          </a:r>
          <a:r>
            <a:rPr kumimoji="1" lang="en-US" altLang="ja-JP" sz="1200">
              <a:solidFill>
                <a:schemeClr val="bg2">
                  <a:lumMod val="10000"/>
                </a:schemeClr>
              </a:solidFill>
            </a:rPr>
            <a:t>-2.9%</a:t>
          </a:r>
          <a:r>
            <a:rPr kumimoji="1" lang="ja-JP" altLang="en-US" sz="1200">
              <a:solidFill>
                <a:schemeClr val="bg2">
                  <a:lumMod val="10000"/>
                </a:schemeClr>
              </a:solidFill>
            </a:rPr>
            <a:t>）</a:t>
          </a:r>
        </a:p>
      </cdr:txBody>
    </cdr:sp>
  </cdr:relSizeAnchor>
  <cdr:relSizeAnchor xmlns:cdr="http://schemas.openxmlformats.org/drawingml/2006/chartDrawing">
    <cdr:from>
      <cdr:x>0.77214</cdr:x>
      <cdr:y>0.22487</cdr:y>
    </cdr:from>
    <cdr:to>
      <cdr:x>0.91824</cdr:x>
      <cdr:y>0.27316</cdr:y>
    </cdr:to>
    <cdr:sp macro="" textlink="">
      <cdr:nvSpPr>
        <cdr:cNvPr id="20" name="テキスト ボックス 1"/>
        <cdr:cNvSpPr txBox="1"/>
      </cdr:nvSpPr>
      <cdr:spPr>
        <a:xfrm xmlns:a="http://schemas.openxmlformats.org/drawingml/2006/main">
          <a:off x="6505389" y="1361888"/>
          <a:ext cx="1230914" cy="292452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ja-JP" altLang="en-US" sz="1200">
              <a:solidFill>
                <a:schemeClr val="bg2">
                  <a:lumMod val="10000"/>
                </a:schemeClr>
              </a:solidFill>
            </a:rPr>
            <a:t>百万トン（</a:t>
          </a:r>
          <a:r>
            <a:rPr kumimoji="1" lang="en-US" altLang="ja-JP" sz="1200">
              <a:solidFill>
                <a:schemeClr val="bg2">
                  <a:lumMod val="10000"/>
                </a:schemeClr>
              </a:solidFill>
            </a:rPr>
            <a:t>-6.0%</a:t>
          </a:r>
          <a:r>
            <a:rPr kumimoji="1" lang="ja-JP" altLang="en-US" sz="1200">
              <a:solidFill>
                <a:schemeClr val="bg2">
                  <a:lumMod val="10000"/>
                </a:schemeClr>
              </a:solidFill>
            </a:rPr>
            <a:t>）</a:t>
          </a:r>
        </a:p>
      </cdr:txBody>
    </cdr:sp>
  </cdr:relSizeAnchor>
  <cdr:relSizeAnchor xmlns:cdr="http://schemas.openxmlformats.org/drawingml/2006/chartDrawing">
    <cdr:from>
      <cdr:x>0.78012</cdr:x>
      <cdr:y>0.50022</cdr:y>
    </cdr:from>
    <cdr:to>
      <cdr:x>0.92622</cdr:x>
      <cdr:y>0.54851</cdr:y>
    </cdr:to>
    <cdr:sp macro="" textlink="">
      <cdr:nvSpPr>
        <cdr:cNvPr id="21" name="テキスト ボックス 1"/>
        <cdr:cNvSpPr txBox="1"/>
      </cdr:nvSpPr>
      <cdr:spPr>
        <a:xfrm xmlns:a="http://schemas.openxmlformats.org/drawingml/2006/main">
          <a:off x="6572624" y="3029468"/>
          <a:ext cx="1230914" cy="292452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ja-JP" altLang="en-US" sz="1200">
              <a:solidFill>
                <a:schemeClr val="bg2">
                  <a:lumMod val="10000"/>
                </a:schemeClr>
              </a:solidFill>
            </a:rPr>
            <a:t>百万トン（</a:t>
          </a:r>
          <a:r>
            <a:rPr kumimoji="1" lang="en-US" altLang="ja-JP" sz="1200">
              <a:solidFill>
                <a:schemeClr val="bg2">
                  <a:lumMod val="10000"/>
                </a:schemeClr>
              </a:solidFill>
            </a:rPr>
            <a:t>-6.3%</a:t>
          </a:r>
          <a:r>
            <a:rPr kumimoji="1" lang="ja-JP" altLang="en-US" sz="1200">
              <a:solidFill>
                <a:schemeClr val="bg2">
                  <a:lumMod val="10000"/>
                </a:schemeClr>
              </a:solidFill>
            </a:rPr>
            <a:t>）</a:t>
          </a:r>
        </a:p>
      </cdr:txBody>
    </cdr:sp>
  </cdr:relSizeAnchor>
  <cdr:relSizeAnchor xmlns:cdr="http://schemas.openxmlformats.org/drawingml/2006/chartDrawing">
    <cdr:from>
      <cdr:x>0.77879</cdr:x>
      <cdr:y>0.5433</cdr:y>
    </cdr:from>
    <cdr:to>
      <cdr:x>0.93765</cdr:x>
      <cdr:y>0.59159</cdr:y>
    </cdr:to>
    <cdr:sp macro="" textlink="">
      <cdr:nvSpPr>
        <cdr:cNvPr id="22" name="テキスト ボックス 1"/>
        <cdr:cNvSpPr txBox="1"/>
      </cdr:nvSpPr>
      <cdr:spPr>
        <a:xfrm xmlns:a="http://schemas.openxmlformats.org/drawingml/2006/main">
          <a:off x="6561417" y="3290370"/>
          <a:ext cx="1338380" cy="292452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ja-JP" altLang="en-US" sz="1200">
              <a:solidFill>
                <a:schemeClr val="bg2">
                  <a:lumMod val="10000"/>
                </a:schemeClr>
              </a:solidFill>
            </a:rPr>
            <a:t>百万トン（</a:t>
          </a:r>
          <a:r>
            <a:rPr kumimoji="1" lang="en-US" altLang="ja-JP" sz="1200">
              <a:solidFill>
                <a:schemeClr val="bg2">
                  <a:lumMod val="10000"/>
                </a:schemeClr>
              </a:solidFill>
            </a:rPr>
            <a:t>+11.9%</a:t>
          </a:r>
          <a:r>
            <a:rPr kumimoji="1" lang="ja-JP" altLang="en-US" sz="1200">
              <a:solidFill>
                <a:schemeClr val="bg2">
                  <a:lumMod val="10000"/>
                </a:schemeClr>
              </a:solidFill>
            </a:rPr>
            <a:t>）</a:t>
          </a:r>
        </a:p>
      </cdr:txBody>
    </cdr:sp>
  </cdr:relSizeAnchor>
  <cdr:relSizeAnchor xmlns:cdr="http://schemas.openxmlformats.org/drawingml/2006/chartDrawing">
    <cdr:from>
      <cdr:x>0.77879</cdr:x>
      <cdr:y>0.41961</cdr:y>
    </cdr:from>
    <cdr:to>
      <cdr:x>0.93765</cdr:x>
      <cdr:y>0.4679</cdr:y>
    </cdr:to>
    <cdr:sp macro="" textlink="">
      <cdr:nvSpPr>
        <cdr:cNvPr id="23" name="テキスト ボックス 1"/>
        <cdr:cNvSpPr txBox="1"/>
      </cdr:nvSpPr>
      <cdr:spPr>
        <a:xfrm xmlns:a="http://schemas.openxmlformats.org/drawingml/2006/main">
          <a:off x="6561418" y="2541225"/>
          <a:ext cx="1338380" cy="292452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ja-JP" altLang="en-US" sz="1200">
              <a:solidFill>
                <a:schemeClr val="bg2">
                  <a:lumMod val="10000"/>
                </a:schemeClr>
              </a:solidFill>
            </a:rPr>
            <a:t>百万トン（</a:t>
          </a:r>
          <a:r>
            <a:rPr kumimoji="1" lang="en-US" altLang="ja-JP" sz="1200">
              <a:solidFill>
                <a:schemeClr val="bg2">
                  <a:lumMod val="10000"/>
                </a:schemeClr>
              </a:solidFill>
            </a:rPr>
            <a:t>+16.7%</a:t>
          </a:r>
          <a:r>
            <a:rPr kumimoji="1" lang="ja-JP" altLang="en-US" sz="1200">
              <a:solidFill>
                <a:schemeClr val="bg2">
                  <a:lumMod val="10000"/>
                </a:schemeClr>
              </a:solidFill>
            </a:rPr>
            <a:t>）</a:t>
          </a:r>
        </a:p>
      </cdr:txBody>
    </cdr:sp>
  </cdr:relSizeAnchor>
  <cdr:relSizeAnchor xmlns:cdr="http://schemas.openxmlformats.org/drawingml/2006/chartDrawing">
    <cdr:from>
      <cdr:x>0.76682</cdr:x>
      <cdr:y>0.74101</cdr:y>
    </cdr:from>
    <cdr:to>
      <cdr:x>0.92559</cdr:x>
      <cdr:y>0.788</cdr:y>
    </cdr:to>
    <cdr:sp macro="" textlink="">
      <cdr:nvSpPr>
        <cdr:cNvPr id="24" name="テキスト ボックス 1"/>
        <cdr:cNvSpPr txBox="1"/>
      </cdr:nvSpPr>
      <cdr:spPr>
        <a:xfrm xmlns:a="http://schemas.openxmlformats.org/drawingml/2006/main">
          <a:off x="6460564" y="4487701"/>
          <a:ext cx="1337699" cy="284588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no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ja-JP" altLang="en-US" sz="1200">
              <a:solidFill>
                <a:schemeClr val="bg2">
                  <a:lumMod val="10000"/>
                </a:schemeClr>
              </a:solidFill>
            </a:rPr>
            <a:t>百万トン（</a:t>
          </a:r>
          <a:r>
            <a:rPr kumimoji="1" lang="en-US" altLang="ja-JP" sz="1200">
              <a:solidFill>
                <a:schemeClr val="bg2">
                  <a:lumMod val="10000"/>
                </a:schemeClr>
              </a:solidFill>
            </a:rPr>
            <a:t>-13.7%</a:t>
          </a:r>
          <a:r>
            <a:rPr kumimoji="1" lang="ja-JP" altLang="en-US" sz="1200">
              <a:solidFill>
                <a:schemeClr val="bg2">
                  <a:lumMod val="10000"/>
                </a:schemeClr>
              </a:solidFill>
            </a:rPr>
            <a:t>）</a:t>
          </a:r>
        </a:p>
      </cdr:txBody>
    </cdr:sp>
  </cdr:relSizeAnchor>
  <cdr:relSizeAnchor xmlns:cdr="http://schemas.openxmlformats.org/drawingml/2006/chartDrawing">
    <cdr:from>
      <cdr:x>0.76682</cdr:x>
      <cdr:y>0.78158</cdr:y>
    </cdr:from>
    <cdr:to>
      <cdr:x>0.92559</cdr:x>
      <cdr:y>0.82857</cdr:y>
    </cdr:to>
    <cdr:sp macro="" textlink="">
      <cdr:nvSpPr>
        <cdr:cNvPr id="26" name="テキスト ボックス 1"/>
        <cdr:cNvSpPr txBox="1"/>
      </cdr:nvSpPr>
      <cdr:spPr>
        <a:xfrm xmlns:a="http://schemas.openxmlformats.org/drawingml/2006/main">
          <a:off x="6460564" y="4733430"/>
          <a:ext cx="1337699" cy="284587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no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ja-JP" altLang="en-US" sz="1200">
              <a:solidFill>
                <a:schemeClr val="bg2">
                  <a:lumMod val="10000"/>
                </a:schemeClr>
              </a:solidFill>
            </a:rPr>
            <a:t>百万トン（</a:t>
          </a:r>
          <a:r>
            <a:rPr kumimoji="1" lang="en-US" altLang="ja-JP" sz="1200">
              <a:solidFill>
                <a:schemeClr val="bg2">
                  <a:lumMod val="10000"/>
                </a:schemeClr>
              </a:solidFill>
            </a:rPr>
            <a:t>-6.6%</a:t>
          </a:r>
          <a:r>
            <a:rPr kumimoji="1" lang="ja-JP" altLang="en-US" sz="1200">
              <a:solidFill>
                <a:schemeClr val="bg2">
                  <a:lumMod val="10000"/>
                </a:schemeClr>
              </a:solidFill>
            </a:rPr>
            <a:t>）</a:t>
          </a:r>
        </a:p>
      </cdr:txBody>
    </cdr:sp>
  </cdr:relSizeAnchor>
  <cdr:relSizeAnchor xmlns:cdr="http://schemas.openxmlformats.org/drawingml/2006/chartDrawing">
    <cdr:from>
      <cdr:x>0.77164</cdr:x>
      <cdr:y>0.08795</cdr:y>
    </cdr:from>
    <cdr:to>
      <cdr:x>0.94894</cdr:x>
      <cdr:y>0.16101</cdr:y>
    </cdr:to>
    <cdr:sp macro="" textlink="">
      <cdr:nvSpPr>
        <cdr:cNvPr id="27" name="テキスト ボックス 1"/>
        <cdr:cNvSpPr txBox="1"/>
      </cdr:nvSpPr>
      <cdr:spPr>
        <a:xfrm xmlns:a="http://schemas.openxmlformats.org/drawingml/2006/main">
          <a:off x="6501218" y="532653"/>
          <a:ext cx="1493742" cy="442429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ja-JP" altLang="en-US" sz="1050">
              <a:solidFill>
                <a:schemeClr val="bg2">
                  <a:lumMod val="10000"/>
                </a:schemeClr>
              </a:solidFill>
            </a:rPr>
            <a:t>（</a:t>
          </a:r>
          <a:r>
            <a:rPr kumimoji="1" lang="en-US" altLang="ja-JP" sz="1050" baseline="0">
              <a:solidFill>
                <a:schemeClr val="bg2">
                  <a:lumMod val="10000"/>
                </a:schemeClr>
              </a:solidFill>
            </a:rPr>
            <a:t> </a:t>
          </a:r>
          <a:r>
            <a:rPr kumimoji="1" lang="ja-JP" altLang="en-US" sz="1050" baseline="0">
              <a:solidFill>
                <a:schemeClr val="bg2">
                  <a:lumMod val="10000"/>
                </a:schemeClr>
              </a:solidFill>
            </a:rPr>
            <a:t>　</a:t>
          </a:r>
          <a:r>
            <a:rPr kumimoji="1" lang="ja-JP" altLang="en-US" sz="1050">
              <a:solidFill>
                <a:schemeClr val="bg2">
                  <a:lumMod val="10000"/>
                </a:schemeClr>
              </a:solidFill>
            </a:rPr>
            <a:t>）内は</a:t>
          </a:r>
          <a:r>
            <a:rPr kumimoji="1" lang="en-US" altLang="ja-JP" sz="1050">
              <a:solidFill>
                <a:schemeClr val="bg2">
                  <a:lumMod val="10000"/>
                </a:schemeClr>
              </a:solidFill>
            </a:rPr>
            <a:t>2005</a:t>
          </a:r>
          <a:r>
            <a:rPr kumimoji="1" lang="ja-JP" altLang="en-US" sz="1050">
              <a:solidFill>
                <a:schemeClr val="bg2">
                  <a:lumMod val="10000"/>
                </a:schemeClr>
              </a:solidFill>
            </a:rPr>
            <a:t>年度から</a:t>
          </a:r>
          <a:endParaRPr kumimoji="1" lang="en-US" altLang="ja-JP" sz="1050">
            <a:solidFill>
              <a:schemeClr val="bg2">
                <a:lumMod val="10000"/>
              </a:schemeClr>
            </a:solidFill>
          </a:endParaRPr>
        </a:p>
        <a:p xmlns:a="http://schemas.openxmlformats.org/drawingml/2006/main">
          <a:r>
            <a:rPr kumimoji="1" lang="ja-JP" altLang="en-US" sz="1050">
              <a:solidFill>
                <a:schemeClr val="bg2">
                  <a:lumMod val="10000"/>
                </a:schemeClr>
              </a:solidFill>
            </a:rPr>
            <a:t>　</a:t>
          </a:r>
          <a:r>
            <a:rPr kumimoji="1" lang="en-US" altLang="ja-JP" sz="1050">
              <a:solidFill>
                <a:schemeClr val="bg2">
                  <a:lumMod val="10000"/>
                </a:schemeClr>
              </a:solidFill>
            </a:rPr>
            <a:t>2013</a:t>
          </a:r>
          <a:r>
            <a:rPr kumimoji="1" lang="ja-JP" altLang="en-US" sz="1050">
              <a:solidFill>
                <a:schemeClr val="bg2">
                  <a:lumMod val="10000"/>
                </a:schemeClr>
              </a:solidFill>
            </a:rPr>
            <a:t>年度の増減割合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123825</xdr:colOff>
      <xdr:row>36</xdr:row>
      <xdr:rowOff>114300</xdr:rowOff>
    </xdr:from>
    <xdr:to>
      <xdr:col>34</xdr:col>
      <xdr:colOff>38100</xdr:colOff>
      <xdr:row>68</xdr:row>
      <xdr:rowOff>28575</xdr:rowOff>
    </xdr:to>
    <xdr:graphicFrame macro="">
      <xdr:nvGraphicFramePr>
        <xdr:cNvPr id="14503175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36</xdr:col>
      <xdr:colOff>9525</xdr:colOff>
      <xdr:row>36</xdr:row>
      <xdr:rowOff>104775</xdr:rowOff>
    </xdr:from>
    <xdr:to>
      <xdr:col>45</xdr:col>
      <xdr:colOff>0</xdr:colOff>
      <xdr:row>68</xdr:row>
      <xdr:rowOff>19050</xdr:rowOff>
    </xdr:to>
    <xdr:graphicFrame macro="">
      <xdr:nvGraphicFramePr>
        <xdr:cNvPr id="14503176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orimotohd\ccmpg\JNGI2004\Inv(030825submission%20to%20UNFCCC)\CRF-1996-v01-JPN-200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Table1s1"/>
      <sheetName val="Table1s2"/>
      <sheetName val="Table1.A(a)s1"/>
      <sheetName val="Table1.A(a)s2"/>
      <sheetName val="Table1.A(a)s3"/>
      <sheetName val="Table1.A(a)s4"/>
      <sheetName val="Table1.A(b)"/>
      <sheetName val="Table1.A(c)"/>
      <sheetName val="Table1.A(d)"/>
      <sheetName val="Table1.B.1"/>
      <sheetName val="Table1.B.2"/>
      <sheetName val="Table1.C"/>
      <sheetName val="Table2(I)s1"/>
      <sheetName val="Table2(I)s2"/>
      <sheetName val="Table2(I).A-Gs1"/>
      <sheetName val="Table2(I).A-Gs2"/>
      <sheetName val="Table2(II)s1"/>
      <sheetName val="Table2(II)s2"/>
      <sheetName val="Table2(II).C,E"/>
      <sheetName val="Table2(II).Fs1"/>
      <sheetName val="Table2(II).Fs2"/>
      <sheetName val="Table3"/>
      <sheetName val="Table3.A-D"/>
      <sheetName val="Table4s1"/>
      <sheetName val="Table4s2"/>
      <sheetName val="Table4.A"/>
      <sheetName val="Table4.B(a)"/>
      <sheetName val="Table4.B(b)"/>
      <sheetName val="Table4.C"/>
      <sheetName val="Table4.D"/>
      <sheetName val="Table4.E"/>
      <sheetName val="Table4.F"/>
      <sheetName val="Table5"/>
      <sheetName val="Table5.A"/>
      <sheetName val="Table5.B"/>
      <sheetName val="Table5.C"/>
      <sheetName val="Table5.D"/>
      <sheetName val="Table6"/>
      <sheetName val="Table6.A,C"/>
      <sheetName val="Table6.B"/>
      <sheetName val="Summary1.As1"/>
      <sheetName val="Summary1.As2"/>
      <sheetName val="Summary1.As3"/>
      <sheetName val="Summary1.B"/>
      <sheetName val="Summary2"/>
      <sheetName val="Summary3s1"/>
      <sheetName val="Summary3s2"/>
      <sheetName val="Table7s1"/>
      <sheetName val="Table7s2"/>
      <sheetName val="Table7s3"/>
      <sheetName val="Table8(a)s1"/>
      <sheetName val="Table8(a)s2"/>
      <sheetName val="Table8(b)"/>
      <sheetName val="Table9s1"/>
      <sheetName val="Table9s2"/>
      <sheetName val="Table10s1"/>
      <sheetName val="Table10s2"/>
      <sheetName val="Table10s3"/>
      <sheetName val="Table10s4"/>
      <sheetName val="Table10s5"/>
      <sheetName val="Table11"/>
      <sheetName val="Help"/>
    </sheetNames>
    <sheetDataSet>
      <sheetData sheetId="0" refreshError="1">
        <row r="4">
          <cell r="C4" t="str">
            <v>Japan</v>
          </cell>
        </row>
        <row r="6">
          <cell r="C6">
            <v>1996</v>
          </cell>
        </row>
        <row r="30">
          <cell r="C30">
            <v>2003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38100" cap="flat" cmpd="dbl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38100" cap="flat" cmpd="dbl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-gio.nies.go.jp/aboutghg/nir/nir-j.html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C29"/>
  <sheetViews>
    <sheetView tabSelected="1" topLeftCell="A4" zoomScaleNormal="100" zoomScaleSheetLayoutView="100" workbookViewId="0">
      <selection activeCell="C20" sqref="C20"/>
    </sheetView>
  </sheetViews>
  <sheetFormatPr defaultColWidth="9" defaultRowHeight="13.8"/>
  <cols>
    <col min="1" max="1" width="2.88671875" style="362" customWidth="1"/>
    <col min="2" max="2" width="42.77734375" style="362" bestFit="1" customWidth="1"/>
    <col min="3" max="3" width="65.77734375" style="362" customWidth="1"/>
    <col min="4" max="16384" width="9" style="362"/>
  </cols>
  <sheetData>
    <row r="2" spans="1:3" ht="20.399999999999999">
      <c r="B2" s="363" t="s">
        <v>512</v>
      </c>
    </row>
    <row r="3" spans="1:3">
      <c r="C3" s="1097">
        <v>42117</v>
      </c>
    </row>
    <row r="4" spans="1:3">
      <c r="C4" s="364" t="s">
        <v>110</v>
      </c>
    </row>
    <row r="5" spans="1:3">
      <c r="C5" s="365" t="s">
        <v>102</v>
      </c>
    </row>
    <row r="6" spans="1:3">
      <c r="C6" s="365"/>
    </row>
    <row r="7" spans="1:3" ht="18" customHeight="1">
      <c r="B7" s="366" t="s">
        <v>111</v>
      </c>
      <c r="C7" s="366" t="s">
        <v>112</v>
      </c>
    </row>
    <row r="8" spans="1:3" ht="18" customHeight="1">
      <c r="B8" s="367" t="s">
        <v>35</v>
      </c>
      <c r="C8" s="368" t="s">
        <v>113</v>
      </c>
    </row>
    <row r="9" spans="1:3" ht="18" customHeight="1">
      <c r="B9" s="612" t="s">
        <v>289</v>
      </c>
      <c r="C9" s="371" t="s">
        <v>262</v>
      </c>
    </row>
    <row r="10" spans="1:3" ht="18" customHeight="1">
      <c r="B10" s="612" t="s">
        <v>18</v>
      </c>
      <c r="C10" s="368" t="s">
        <v>255</v>
      </c>
    </row>
    <row r="11" spans="1:3" ht="18" customHeight="1">
      <c r="B11" s="612" t="s">
        <v>36</v>
      </c>
      <c r="C11" s="368" t="s">
        <v>472</v>
      </c>
    </row>
    <row r="12" spans="1:3" ht="18" customHeight="1">
      <c r="B12" s="612" t="s">
        <v>37</v>
      </c>
      <c r="C12" s="368" t="s">
        <v>473</v>
      </c>
    </row>
    <row r="13" spans="1:3" ht="18" customHeight="1">
      <c r="B13" s="612" t="s">
        <v>38</v>
      </c>
      <c r="C13" s="368" t="s">
        <v>474</v>
      </c>
    </row>
    <row r="14" spans="1:3" ht="18" customHeight="1">
      <c r="B14" s="612" t="s">
        <v>39</v>
      </c>
      <c r="C14" s="367" t="s">
        <v>253</v>
      </c>
    </row>
    <row r="15" spans="1:3" ht="18" customHeight="1">
      <c r="B15" s="612" t="s">
        <v>56</v>
      </c>
      <c r="C15" s="367" t="s">
        <v>254</v>
      </c>
    </row>
    <row r="16" spans="1:3" ht="18" customHeight="1">
      <c r="A16" s="620"/>
      <c r="B16" s="612" t="s">
        <v>382</v>
      </c>
      <c r="C16" s="368" t="s">
        <v>256</v>
      </c>
    </row>
    <row r="17" spans="2:3" ht="18" customHeight="1">
      <c r="B17" s="612" t="s">
        <v>450</v>
      </c>
      <c r="C17" s="367" t="s">
        <v>451</v>
      </c>
    </row>
    <row r="18" spans="2:3" ht="18" customHeight="1">
      <c r="B18" s="612" t="s">
        <v>449</v>
      </c>
      <c r="C18" s="367" t="s">
        <v>448</v>
      </c>
    </row>
    <row r="19" spans="2:3" ht="18" customHeight="1">
      <c r="B19" s="612" t="s">
        <v>452</v>
      </c>
      <c r="C19" s="367" t="s">
        <v>453</v>
      </c>
    </row>
    <row r="20" spans="2:3" ht="18" customHeight="1">
      <c r="B20" s="612" t="s">
        <v>19</v>
      </c>
      <c r="C20" s="368" t="s">
        <v>257</v>
      </c>
    </row>
    <row r="21" spans="2:3" ht="18" customHeight="1">
      <c r="B21" s="612" t="s">
        <v>20</v>
      </c>
      <c r="C21" s="368" t="s">
        <v>258</v>
      </c>
    </row>
    <row r="22" spans="2:3" ht="18" customHeight="1">
      <c r="B22" s="612" t="s">
        <v>21</v>
      </c>
      <c r="C22" s="368" t="s">
        <v>259</v>
      </c>
    </row>
    <row r="23" spans="2:3" ht="18" customHeight="1">
      <c r="B23" s="612" t="s">
        <v>22</v>
      </c>
      <c r="C23" s="368" t="s">
        <v>260</v>
      </c>
    </row>
    <row r="24" spans="2:3" ht="18" customHeight="1">
      <c r="B24" s="612" t="s">
        <v>23</v>
      </c>
      <c r="C24" s="368" t="s">
        <v>531</v>
      </c>
    </row>
    <row r="25" spans="2:3" ht="18" customHeight="1">
      <c r="B25" s="612" t="s">
        <v>290</v>
      </c>
      <c r="C25" s="367" t="s">
        <v>118</v>
      </c>
    </row>
    <row r="26" spans="2:3" ht="18" customHeight="1">
      <c r="B26" s="612" t="s">
        <v>291</v>
      </c>
      <c r="C26" s="367" t="s">
        <v>119</v>
      </c>
    </row>
    <row r="27" spans="2:3" ht="18" customHeight="1">
      <c r="B27" s="612" t="s">
        <v>518</v>
      </c>
      <c r="C27" s="1051" t="s">
        <v>517</v>
      </c>
    </row>
    <row r="28" spans="2:3" ht="18" customHeight="1">
      <c r="B28" s="612" t="s">
        <v>525</v>
      </c>
      <c r="C28" s="368" t="s">
        <v>455</v>
      </c>
    </row>
    <row r="29" spans="2:3" ht="30">
      <c r="B29" s="613" t="s">
        <v>524</v>
      </c>
      <c r="C29" s="369" t="s">
        <v>273</v>
      </c>
    </row>
  </sheetData>
  <phoneticPr fontId="9"/>
  <hyperlinks>
    <hyperlink ref="C5" r:id="rId1"/>
    <hyperlink ref="B9" location="'0.1 計量単位'!A1" display="0.1 計量単位"/>
    <hyperlink ref="B10" location="'1.Total'!A1" display="1.Total"/>
    <hyperlink ref="B11" location="'2.CO2-Sector'!A1" display="2.CO2-Sector"/>
    <hyperlink ref="B12" location="'3.Allocated_CO2-Sector'!A1" display="3.Allocated_CO2-Sector"/>
    <hyperlink ref="B13" location="'4.Allocated_CO2-Sector (detail)'!A1" display="4.Allocated_CO2-Sector (detail)"/>
    <hyperlink ref="B14" location="'5.CO2-capita'!A1" display="5.CO2-capita"/>
    <hyperlink ref="B15" location="'6.CO2-GDP'!A1" display="6.CO2-GDP"/>
    <hyperlink ref="B16" location="'7.CO2-fuel'!A1" display="7.CO2-fuel"/>
    <hyperlink ref="B17" location="'8.CO2-Share-1990'!A1" display="8.CO2-Share-1990"/>
    <hyperlink ref="B19" location="'10.CO2-Share-2013'!A1" display="10.CO2-Share-2013"/>
    <hyperlink ref="B28" location="'【参考】19.CO2-bunker'!A1" display="【参考】19.CO2-bunker"/>
    <hyperlink ref="B20" location="'11.CH4'!A1" display="11.CH4"/>
    <hyperlink ref="B21" location="'12.CH4_detail'!A1" display="12.CH4_detail"/>
    <hyperlink ref="B22" location="'13.N2O'!A1" display="13.N2O"/>
    <hyperlink ref="B23" location="'14.N2O_detail'!A1" display="14.N2O_detail"/>
    <hyperlink ref="B24" location="'15.F-gas'!A1" display="15.F-gas"/>
    <hyperlink ref="B25" location="'16.家庭におけるCO2排出量（世帯あたり）'!A1" display="16.家庭におけるCO2排出量（世帯あたり）"/>
    <hyperlink ref="B26" location="'17.家庭におけるCO2排出量（一人あたり）'!A1" display="17.家庭におけるCO2排出量（一人あたり）"/>
    <hyperlink ref="B27" location="'18.KP-LULUCF'!A1" display="18.KP-LULUCF"/>
    <hyperlink ref="B29" location="'【参考】20.CRF-CO2'!A1" display="【参考】20.CRF-CO2"/>
    <hyperlink ref="B18" location="'9.CO2-Share-2005'!A1" display="9.CO2-Share-2005"/>
  </hyperlinks>
  <pageMargins left="0.78740157480314965" right="0.78740157480314965" top="0.98425196850393704" bottom="0.98425196850393704" header="0.51181102362204722" footer="0.51181102362204722"/>
  <pageSetup paperSize="9" scale="98" orientation="landscape" r:id="rId2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20"/>
  <sheetViews>
    <sheetView zoomScaleNormal="100" workbookViewId="0">
      <selection activeCell="F26" sqref="F26"/>
    </sheetView>
  </sheetViews>
  <sheetFormatPr defaultColWidth="9" defaultRowHeight="15.6"/>
  <cols>
    <col min="1" max="1" width="1.6640625" style="193" customWidth="1"/>
    <col min="2" max="2" width="19.88671875" style="193" customWidth="1"/>
    <col min="3" max="4" width="15.21875" style="193" customWidth="1"/>
    <col min="5" max="5" width="9.6640625" style="194" customWidth="1"/>
    <col min="6" max="6" width="9.6640625" style="193" customWidth="1"/>
    <col min="7" max="16384" width="9" style="193"/>
  </cols>
  <sheetData>
    <row r="1" spans="1:9" s="394" customFormat="1" ht="24" customHeight="1">
      <c r="A1" s="373" t="s">
        <v>381</v>
      </c>
    </row>
    <row r="2" spans="1:9" ht="13.2">
      <c r="E2" s="193"/>
    </row>
    <row r="3" spans="1:9" ht="13.8" thickBot="1">
      <c r="D3" s="595"/>
      <c r="E3" s="193"/>
    </row>
    <row r="4" spans="1:9" s="12" customFormat="1" ht="42.6">
      <c r="B4" s="677"/>
      <c r="C4" s="393" t="s">
        <v>475</v>
      </c>
      <c r="D4" s="391" t="s">
        <v>476</v>
      </c>
      <c r="E4" s="988" t="s">
        <v>477</v>
      </c>
      <c r="F4" s="989" t="s">
        <v>478</v>
      </c>
    </row>
    <row r="5" spans="1:9" s="1" customFormat="1" ht="15" customHeight="1">
      <c r="B5" s="678" t="s">
        <v>197</v>
      </c>
      <c r="C5" s="395">
        <f>'2.CO2-Sector'!AA77*1000</f>
        <v>334536.01790551917</v>
      </c>
      <c r="D5" s="396">
        <f>'3.Allocated_CO2-Sector'!AA77*1000</f>
        <v>92358.910280416952</v>
      </c>
      <c r="E5" s="397">
        <f t="shared" ref="E5:E13" si="0">C5/C$13</f>
        <v>0.28979142377808226</v>
      </c>
      <c r="F5" s="398">
        <f t="shared" ref="F5:F13" si="1">D5/D$13</f>
        <v>8.0005795119834328E-2</v>
      </c>
    </row>
    <row r="6" spans="1:9" s="1" customFormat="1" ht="15" customHeight="1">
      <c r="B6" s="678" t="s">
        <v>198</v>
      </c>
      <c r="C6" s="395">
        <f>'2.CO2-Sector'!AA78*1000</f>
        <v>393930.60643059947</v>
      </c>
      <c r="D6" s="396">
        <f>'3.Allocated_CO2-Sector'!AA78*1000</f>
        <v>503139.4085279103</v>
      </c>
      <c r="E6" s="397">
        <f t="shared" si="0"/>
        <v>0.34124191476305432</v>
      </c>
      <c r="F6" s="398">
        <f t="shared" si="1"/>
        <v>0.43584390843482879</v>
      </c>
    </row>
    <row r="7" spans="1:9" s="1" customFormat="1" ht="15" customHeight="1">
      <c r="B7" s="678" t="s">
        <v>199</v>
      </c>
      <c r="C7" s="395">
        <f>'2.CO2-Sector'!AA79*1000</f>
        <v>199825.62056360437</v>
      </c>
      <c r="D7" s="396">
        <f>'3.Allocated_CO2-Sector'!AA79*1000</f>
        <v>206300.78397732595</v>
      </c>
      <c r="E7" s="397">
        <f t="shared" si="0"/>
        <v>0.17309870384964124</v>
      </c>
      <c r="F7" s="398">
        <f t="shared" si="1"/>
        <v>0.17870780638098091</v>
      </c>
      <c r="H7" s="399"/>
      <c r="I7" s="400"/>
    </row>
    <row r="8" spans="1:9" s="1" customFormat="1" ht="15" customHeight="1">
      <c r="B8" s="678" t="s">
        <v>206</v>
      </c>
      <c r="C8" s="395">
        <f>'2.CO2-Sector'!AA80*1000</f>
        <v>80185.5174187886</v>
      </c>
      <c r="D8" s="396">
        <f>'3.Allocated_CO2-Sector'!AA80*1000</f>
        <v>133711.26464533847</v>
      </c>
      <c r="E8" s="397">
        <f t="shared" si="0"/>
        <v>6.9460608172049382E-2</v>
      </c>
      <c r="F8" s="398">
        <f t="shared" si="1"/>
        <v>0.11582722242985521</v>
      </c>
      <c r="H8" s="400"/>
      <c r="I8" s="400"/>
    </row>
    <row r="9" spans="1:9" s="1" customFormat="1" ht="15" customHeight="1">
      <c r="B9" s="678" t="s">
        <v>207</v>
      </c>
      <c r="C9" s="395">
        <f>'2.CO2-Sector'!AA81*1000</f>
        <v>58366.144410396344</v>
      </c>
      <c r="D9" s="396">
        <f>'3.Allocated_CO2-Sector'!AA81*1000</f>
        <v>131333.5392979162</v>
      </c>
      <c r="E9" s="397">
        <f t="shared" si="0"/>
        <v>5.0559602505649566E-2</v>
      </c>
      <c r="F9" s="398">
        <f t="shared" si="1"/>
        <v>0.11376752070297767</v>
      </c>
      <c r="H9" s="400"/>
      <c r="I9" s="400"/>
    </row>
    <row r="10" spans="1:9" s="1" customFormat="1" ht="15" customHeight="1">
      <c r="B10" s="678" t="s">
        <v>143</v>
      </c>
      <c r="C10" s="395">
        <f>'2.CO2-Sector'!AA82*1000</f>
        <v>63926.779901571725</v>
      </c>
      <c r="D10" s="396">
        <f>'3.Allocated_CO2-Sector'!AA82*1000</f>
        <v>63926.779901571725</v>
      </c>
      <c r="E10" s="397">
        <f t="shared" si="0"/>
        <v>5.5376496322308053E-2</v>
      </c>
      <c r="F10" s="398">
        <f t="shared" si="1"/>
        <v>5.5376496322308066E-2</v>
      </c>
      <c r="H10" s="399"/>
      <c r="I10" s="399"/>
    </row>
    <row r="11" spans="1:9" s="1" customFormat="1" ht="15" customHeight="1">
      <c r="B11" s="678" t="s">
        <v>163</v>
      </c>
      <c r="C11" s="395">
        <f>'2.CO2-Sector'!AA83*1000</f>
        <v>22442.24850647711</v>
      </c>
      <c r="D11" s="396">
        <f>'3.Allocated_CO2-Sector'!AA83*1000</f>
        <v>22442.24850647711</v>
      </c>
      <c r="E11" s="397">
        <f t="shared" si="0"/>
        <v>1.944057081862648E-2</v>
      </c>
      <c r="F11" s="398">
        <f t="shared" si="1"/>
        <v>1.9440570818626487E-2</v>
      </c>
      <c r="H11" s="400"/>
      <c r="I11" s="400"/>
    </row>
    <row r="12" spans="1:9" s="1" customFormat="1" ht="15" customHeight="1" thickBot="1">
      <c r="B12" s="817" t="s">
        <v>379</v>
      </c>
      <c r="C12" s="682">
        <f>'2.CO2-Sector'!AA84*1000</f>
        <v>1189.8195894962346</v>
      </c>
      <c r="D12" s="683">
        <f>'3.Allocated_CO2-Sector'!AA84*1000</f>
        <v>1189.8195894962346</v>
      </c>
      <c r="E12" s="815">
        <f t="shared" si="0"/>
        <v>1.0306797905884882E-3</v>
      </c>
      <c r="F12" s="816">
        <f t="shared" si="1"/>
        <v>1.0306797905884884E-3</v>
      </c>
    </row>
    <row r="13" spans="1:9" ht="15" thickTop="1" thickBot="1">
      <c r="B13" s="679" t="s">
        <v>96</v>
      </c>
      <c r="C13" s="680">
        <f>'2.CO2-Sector'!AA85*1000</f>
        <v>1154402.7547264532</v>
      </c>
      <c r="D13" s="681">
        <f>'3.Allocated_CO2-Sector'!AA85*1000</f>
        <v>1154402.754726453</v>
      </c>
      <c r="E13" s="684">
        <f t="shared" si="0"/>
        <v>1</v>
      </c>
      <c r="F13" s="685">
        <f t="shared" si="1"/>
        <v>1</v>
      </c>
    </row>
    <row r="14" spans="1:9" ht="13.8">
      <c r="B14" s="173"/>
      <c r="C14" s="187"/>
      <c r="D14" s="187"/>
      <c r="E14" s="173"/>
      <c r="F14" s="173"/>
    </row>
    <row r="15" spans="1:9" ht="13.8">
      <c r="B15" s="173"/>
      <c r="C15" s="187"/>
      <c r="D15" s="187"/>
      <c r="E15" s="173"/>
      <c r="F15" s="173"/>
    </row>
    <row r="16" spans="1:9" ht="13.8">
      <c r="B16" s="173"/>
      <c r="C16" s="187"/>
      <c r="D16" s="187"/>
      <c r="E16" s="173"/>
      <c r="F16" s="173"/>
    </row>
    <row r="17" spans="2:6" ht="13.8">
      <c r="B17" s="419"/>
      <c r="C17" s="420"/>
      <c r="D17" s="420"/>
      <c r="E17" s="390"/>
      <c r="F17" s="390"/>
    </row>
    <row r="18" spans="2:6" ht="13.8">
      <c r="B18" s="392" t="s">
        <v>479</v>
      </c>
      <c r="C18" s="388"/>
      <c r="D18" s="387"/>
      <c r="E18" s="387"/>
      <c r="F18" s="387"/>
    </row>
    <row r="19" spans="2:6" ht="13.8">
      <c r="B19" s="392" t="s">
        <v>293</v>
      </c>
      <c r="C19" s="389"/>
      <c r="D19" s="387"/>
      <c r="E19" s="387"/>
      <c r="F19" s="387"/>
    </row>
    <row r="20" spans="2:6" ht="13.8">
      <c r="B20" s="392" t="s">
        <v>12</v>
      </c>
      <c r="C20" s="388"/>
      <c r="D20" s="387"/>
      <c r="E20" s="387"/>
      <c r="F20" s="387"/>
    </row>
  </sheetData>
  <phoneticPr fontId="9"/>
  <pageMargins left="0.78740157480314965" right="0.78740157480314965" top="0.98425196850393704" bottom="0.98425196850393704" header="0.51181102362204722" footer="0.51181102362204722"/>
  <pageSetup paperSize="9" scale="90" orientation="landscape" horizontalDpi="300" verticalDpi="3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20"/>
  <sheetViews>
    <sheetView zoomScaleNormal="100" workbookViewId="0">
      <selection activeCell="R21" sqref="R21"/>
    </sheetView>
  </sheetViews>
  <sheetFormatPr defaultColWidth="9" defaultRowHeight="15.6"/>
  <cols>
    <col min="1" max="1" width="1.6640625" style="193" customWidth="1"/>
    <col min="2" max="2" width="19.88671875" style="193" customWidth="1"/>
    <col min="3" max="4" width="15.21875" style="193" customWidth="1"/>
    <col min="5" max="5" width="9.6640625" style="194" customWidth="1"/>
    <col min="6" max="6" width="9.6640625" style="193" customWidth="1"/>
    <col min="7" max="16384" width="9" style="193"/>
  </cols>
  <sheetData>
    <row r="1" spans="1:9" s="394" customFormat="1" ht="24" customHeight="1">
      <c r="A1" s="373" t="s">
        <v>378</v>
      </c>
    </row>
    <row r="2" spans="1:9" ht="13.2">
      <c r="E2" s="193"/>
    </row>
    <row r="3" spans="1:9" ht="13.8" thickBot="1">
      <c r="D3" s="595"/>
      <c r="E3" s="193"/>
    </row>
    <row r="4" spans="1:9" s="12" customFormat="1" ht="42.6">
      <c r="B4" s="677"/>
      <c r="C4" s="393" t="s">
        <v>475</v>
      </c>
      <c r="D4" s="391" t="s">
        <v>476</v>
      </c>
      <c r="E4" s="988" t="s">
        <v>477</v>
      </c>
      <c r="F4" s="989" t="s">
        <v>478</v>
      </c>
    </row>
    <row r="5" spans="1:9" s="1" customFormat="1" ht="15" customHeight="1">
      <c r="B5" s="678" t="s">
        <v>197</v>
      </c>
      <c r="C5" s="395">
        <f>'2.CO2-Sector'!AP77*1000</f>
        <v>418468.59248854668</v>
      </c>
      <c r="D5" s="396">
        <f>'3.Allocated_CO2-Sector'!AP77*1000</f>
        <v>103660.5887735845</v>
      </c>
      <c r="E5" s="397">
        <f t="shared" ref="E5:E13" si="0">C5/C$13</f>
        <v>0.32081900105504618</v>
      </c>
      <c r="F5" s="398">
        <f t="shared" ref="F5:F13" si="1">D5/D$13</f>
        <v>7.9471403914332064E-2</v>
      </c>
    </row>
    <row r="6" spans="1:9" s="1" customFormat="1" ht="15" customHeight="1">
      <c r="B6" s="678" t="s">
        <v>198</v>
      </c>
      <c r="C6" s="395">
        <f>'2.CO2-Sector'!AP78*1000</f>
        <v>389602.76510177669</v>
      </c>
      <c r="D6" s="396">
        <f>'3.Allocated_CO2-Sector'!AP78*1000</f>
        <v>456904.6284195495</v>
      </c>
      <c r="E6" s="397">
        <f t="shared" si="0"/>
        <v>0.2986890107210538</v>
      </c>
      <c r="F6" s="398">
        <f t="shared" si="1"/>
        <v>0.35028599301869684</v>
      </c>
    </row>
    <row r="7" spans="1:9" s="1" customFormat="1" ht="15" customHeight="1">
      <c r="B7" s="678" t="s">
        <v>199</v>
      </c>
      <c r="C7" s="395">
        <f>'2.CO2-Sector'!AP79*1000</f>
        <v>232272.7915000176</v>
      </c>
      <c r="D7" s="396">
        <f>'3.Allocated_CO2-Sector'!AP79*1000</f>
        <v>239694.57441870793</v>
      </c>
      <c r="E7" s="397">
        <f t="shared" si="0"/>
        <v>0.1780719659226091</v>
      </c>
      <c r="F7" s="398">
        <f t="shared" si="1"/>
        <v>0.18376187676600603</v>
      </c>
      <c r="H7" s="399"/>
      <c r="I7" s="400"/>
    </row>
    <row r="8" spans="1:9" s="1" customFormat="1" ht="15" customHeight="1">
      <c r="B8" s="678" t="s">
        <v>206</v>
      </c>
      <c r="C8" s="395">
        <f>'2.CO2-Sector'!AP80*1000</f>
        <v>109061.2578291535</v>
      </c>
      <c r="D8" s="396">
        <f>'3.Allocated_CO2-Sector'!AP80*1000</f>
        <v>238861.05376565919</v>
      </c>
      <c r="E8" s="397">
        <f t="shared" si="0"/>
        <v>8.3611827550746226E-2</v>
      </c>
      <c r="F8" s="398">
        <f t="shared" si="1"/>
        <v>0.18312285804854478</v>
      </c>
      <c r="H8" s="400"/>
      <c r="I8" s="400"/>
    </row>
    <row r="9" spans="1:9" s="1" customFormat="1" ht="15" customHeight="1">
      <c r="B9" s="678" t="s">
        <v>207</v>
      </c>
      <c r="C9" s="395">
        <f>'2.CO2-Sector'!AP81*1000</f>
        <v>69613.779997560297</v>
      </c>
      <c r="D9" s="396">
        <f>'3.Allocated_CO2-Sector'!AP81*1000</f>
        <v>179898.3415395538</v>
      </c>
      <c r="E9" s="397">
        <f t="shared" si="0"/>
        <v>5.336941352198208E-2</v>
      </c>
      <c r="F9" s="398">
        <f t="shared" si="1"/>
        <v>0.13791908702385786</v>
      </c>
      <c r="H9" s="400"/>
      <c r="I9" s="400"/>
    </row>
    <row r="10" spans="1:9" s="1" customFormat="1" ht="15" customHeight="1">
      <c r="B10" s="678" t="s">
        <v>143</v>
      </c>
      <c r="C10" s="395">
        <f>'2.CO2-Sector'!AP82*1000</f>
        <v>53920.030059217213</v>
      </c>
      <c r="D10" s="396">
        <f>'3.Allocated_CO2-Sector'!AP82*1000</f>
        <v>53920.030059217213</v>
      </c>
      <c r="E10" s="397">
        <f t="shared" si="0"/>
        <v>4.1337798083208803E-2</v>
      </c>
      <c r="F10" s="398">
        <f t="shared" si="1"/>
        <v>4.1337798083208803E-2</v>
      </c>
      <c r="H10" s="399"/>
      <c r="I10" s="399"/>
    </row>
    <row r="11" spans="1:9" s="1" customFormat="1" ht="15" customHeight="1">
      <c r="B11" s="678" t="s">
        <v>163</v>
      </c>
      <c r="C11" s="395">
        <f>'2.CO2-Sector'!AP83*1000</f>
        <v>30064.351555127843</v>
      </c>
      <c r="D11" s="396">
        <f>'3.Allocated_CO2-Sector'!AP83*1000</f>
        <v>30064.351555127843</v>
      </c>
      <c r="E11" s="397">
        <f t="shared" si="0"/>
        <v>2.3048839044110161E-2</v>
      </c>
      <c r="F11" s="398">
        <f t="shared" si="1"/>
        <v>2.3048839044110161E-2</v>
      </c>
      <c r="H11" s="400"/>
      <c r="I11" s="400"/>
    </row>
    <row r="12" spans="1:9" s="1" customFormat="1" ht="15" customHeight="1" thickBot="1">
      <c r="B12" s="817" t="s">
        <v>379</v>
      </c>
      <c r="C12" s="682">
        <f>'2.CO2-Sector'!AP84*1000</f>
        <v>1372.391472121446</v>
      </c>
      <c r="D12" s="683">
        <f>'3.Allocated_CO2-Sector'!AP84*1000</f>
        <v>1372.391472121446</v>
      </c>
      <c r="E12" s="815">
        <f t="shared" si="0"/>
        <v>1.0521441012434336E-3</v>
      </c>
      <c r="F12" s="816">
        <f t="shared" si="1"/>
        <v>1.0521441012434336E-3</v>
      </c>
    </row>
    <row r="13" spans="1:9" ht="15" thickTop="1" thickBot="1">
      <c r="B13" s="679" t="s">
        <v>96</v>
      </c>
      <c r="C13" s="680">
        <f>'2.CO2-Sector'!AP85*1000</f>
        <v>1304375.9600035215</v>
      </c>
      <c r="D13" s="681">
        <f>'3.Allocated_CO2-Sector'!AP85*1000</f>
        <v>1304375.9600035215</v>
      </c>
      <c r="E13" s="684">
        <f t="shared" si="0"/>
        <v>1</v>
      </c>
      <c r="F13" s="685">
        <f t="shared" si="1"/>
        <v>1</v>
      </c>
    </row>
    <row r="14" spans="1:9" ht="13.8">
      <c r="B14" s="173"/>
      <c r="C14" s="187"/>
      <c r="D14" s="187"/>
      <c r="E14" s="173"/>
      <c r="F14" s="173"/>
    </row>
    <row r="15" spans="1:9" ht="13.8">
      <c r="B15" s="173"/>
      <c r="C15" s="187"/>
      <c r="D15" s="187"/>
      <c r="E15" s="173"/>
      <c r="F15" s="173"/>
    </row>
    <row r="16" spans="1:9" ht="13.8">
      <c r="B16" s="173"/>
      <c r="C16" s="187"/>
      <c r="D16" s="187"/>
      <c r="E16" s="173"/>
      <c r="F16" s="173"/>
    </row>
    <row r="17" spans="2:6" ht="13.8">
      <c r="B17" s="419"/>
      <c r="C17" s="420"/>
      <c r="D17" s="420"/>
      <c r="E17" s="390"/>
      <c r="F17" s="390"/>
    </row>
    <row r="18" spans="2:6" ht="13.8">
      <c r="B18" s="392" t="s">
        <v>479</v>
      </c>
      <c r="C18" s="388"/>
      <c r="D18" s="387"/>
      <c r="E18" s="387"/>
      <c r="F18" s="387"/>
    </row>
    <row r="19" spans="2:6" ht="13.8">
      <c r="B19" s="392" t="s">
        <v>293</v>
      </c>
      <c r="C19" s="389"/>
      <c r="D19" s="387"/>
      <c r="E19" s="387"/>
      <c r="F19" s="387"/>
    </row>
    <row r="20" spans="2:6" ht="13.8">
      <c r="B20" s="392" t="s">
        <v>12</v>
      </c>
      <c r="C20" s="388"/>
      <c r="D20" s="387"/>
      <c r="E20" s="387"/>
      <c r="F20" s="387"/>
    </row>
  </sheetData>
  <phoneticPr fontId="9"/>
  <pageMargins left="0.78740157480314965" right="0.78740157480314965" top="0.98425196850393704" bottom="0.98425196850393704" header="0.51181102362204722" footer="0.51181102362204722"/>
  <pageSetup paperSize="9" scale="90" orientation="landscape" horizontalDpi="300" verticalDpi="3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20"/>
  <sheetViews>
    <sheetView zoomScaleNormal="100" workbookViewId="0">
      <selection activeCell="Q28" sqref="Q28"/>
    </sheetView>
  </sheetViews>
  <sheetFormatPr defaultColWidth="9" defaultRowHeight="15.6"/>
  <cols>
    <col min="1" max="1" width="1.6640625" style="193" customWidth="1"/>
    <col min="2" max="2" width="19.88671875" style="193" customWidth="1"/>
    <col min="3" max="4" width="15.21875" style="193" customWidth="1"/>
    <col min="5" max="5" width="9.6640625" style="194" customWidth="1"/>
    <col min="6" max="6" width="9.6640625" style="193" customWidth="1"/>
    <col min="7" max="16384" width="9" style="193"/>
  </cols>
  <sheetData>
    <row r="1" spans="1:9" s="394" customFormat="1" ht="24" customHeight="1">
      <c r="A1" s="373" t="s">
        <v>315</v>
      </c>
    </row>
    <row r="2" spans="1:9" ht="13.2">
      <c r="E2" s="193"/>
    </row>
    <row r="3" spans="1:9" ht="13.8" thickBot="1">
      <c r="D3" s="595"/>
      <c r="E3" s="193"/>
    </row>
    <row r="4" spans="1:9" s="12" customFormat="1" ht="42.6">
      <c r="B4" s="677"/>
      <c r="C4" s="393" t="s">
        <v>475</v>
      </c>
      <c r="D4" s="391" t="s">
        <v>476</v>
      </c>
      <c r="E4" s="988" t="s">
        <v>477</v>
      </c>
      <c r="F4" s="989" t="s">
        <v>478</v>
      </c>
    </row>
    <row r="5" spans="1:9" s="1" customFormat="1" ht="15" customHeight="1">
      <c r="B5" s="678" t="s">
        <v>197</v>
      </c>
      <c r="C5" s="395">
        <f>'2.CO2-Sector'!AX77*1000</f>
        <v>539163.52096658025</v>
      </c>
      <c r="D5" s="396">
        <f>'3.Allocated_CO2-Sector'!AX77*1000</f>
        <v>100643.93372453442</v>
      </c>
      <c r="E5" s="397">
        <f t="shared" ref="E5:E13" si="0">C5/C$13</f>
        <v>0.4113580904928526</v>
      </c>
      <c r="F5" s="398">
        <f t="shared" ref="F5:F13" si="1">D5/D$13</f>
        <v>7.6786901907593796E-2</v>
      </c>
    </row>
    <row r="6" spans="1:9" s="1" customFormat="1" ht="15" customHeight="1">
      <c r="B6" s="678" t="s">
        <v>198</v>
      </c>
      <c r="C6" s="395">
        <f>'2.CO2-Sector'!AX78*1000</f>
        <v>353258.9850193134</v>
      </c>
      <c r="D6" s="396">
        <f>'3.Allocated_CO2-Sector'!AX78*1000</f>
        <v>429496.54038966092</v>
      </c>
      <c r="E6" s="397">
        <f t="shared" si="0"/>
        <v>0.26952109309337957</v>
      </c>
      <c r="F6" s="398">
        <f t="shared" si="1"/>
        <v>0.32768700006120866</v>
      </c>
    </row>
    <row r="7" spans="1:9" s="1" customFormat="1" ht="15" customHeight="1">
      <c r="B7" s="678" t="s">
        <v>199</v>
      </c>
      <c r="C7" s="395">
        <f>'2.CO2-Sector'!AX79*1000</f>
        <v>215536.78427238596</v>
      </c>
      <c r="D7" s="396">
        <f>'3.Allocated_CO2-Sector'!AX79*1000</f>
        <v>224655.47699106651</v>
      </c>
      <c r="E7" s="397">
        <f t="shared" si="0"/>
        <v>0.16444510164617446</v>
      </c>
      <c r="F7" s="398">
        <f t="shared" si="1"/>
        <v>0.17140226376616144</v>
      </c>
      <c r="H7" s="399"/>
      <c r="I7" s="400"/>
    </row>
    <row r="8" spans="1:9" s="1" customFormat="1" ht="15" customHeight="1">
      <c r="B8" s="678" t="s">
        <v>206</v>
      </c>
      <c r="C8" s="395">
        <f>'2.CO2-Sector'!AX80*1000</f>
        <v>69161.356279720552</v>
      </c>
      <c r="D8" s="396">
        <f>'3.Allocated_CO2-Sector'!AX80*1000</f>
        <v>278747.65738462971</v>
      </c>
      <c r="E8" s="397">
        <f t="shared" si="0"/>
        <v>5.2767077795096547E-2</v>
      </c>
      <c r="F8" s="398">
        <f t="shared" si="1"/>
        <v>0.21267222208492967</v>
      </c>
      <c r="H8" s="400"/>
      <c r="I8" s="400"/>
    </row>
    <row r="9" spans="1:9" s="1" customFormat="1" ht="15" customHeight="1">
      <c r="B9" s="678" t="s">
        <v>207</v>
      </c>
      <c r="C9" s="395">
        <f>'2.CO2-Sector'!AX81*1000</f>
        <v>57660.079664551849</v>
      </c>
      <c r="D9" s="396">
        <f>'3.Allocated_CO2-Sector'!AX81*1000</f>
        <v>201237.11771266061</v>
      </c>
      <c r="E9" s="397">
        <f t="shared" si="0"/>
        <v>4.3992108787244931E-2</v>
      </c>
      <c r="F9" s="398">
        <f t="shared" si="1"/>
        <v>0.15353508399485466</v>
      </c>
      <c r="H9" s="400"/>
      <c r="I9" s="400"/>
    </row>
    <row r="10" spans="1:9" s="1" customFormat="1" ht="15" customHeight="1">
      <c r="B10" s="678" t="s">
        <v>143</v>
      </c>
      <c r="C10" s="395">
        <f>'2.CO2-Sector'!AX82*1000</f>
        <v>46551.386884776686</v>
      </c>
      <c r="D10" s="396">
        <f>'3.Allocated_CO2-Sector'!AX82*1000</f>
        <v>46551.386884776686</v>
      </c>
      <c r="E10" s="397">
        <f t="shared" si="0"/>
        <v>3.5516664006470716E-2</v>
      </c>
      <c r="F10" s="398">
        <f t="shared" si="1"/>
        <v>3.5516664006470716E-2</v>
      </c>
      <c r="H10" s="399"/>
      <c r="I10" s="399"/>
    </row>
    <row r="11" spans="1:9" s="1" customFormat="1" ht="15" customHeight="1">
      <c r="B11" s="678" t="s">
        <v>163</v>
      </c>
      <c r="C11" s="395">
        <f>'2.CO2-Sector'!AX83*1000</f>
        <v>28081.144703839629</v>
      </c>
      <c r="D11" s="396">
        <f>'3.Allocated_CO2-Sector'!AX83*1000</f>
        <v>28081.144703839629</v>
      </c>
      <c r="E11" s="397">
        <f t="shared" si="0"/>
        <v>2.1424680296464195E-2</v>
      </c>
      <c r="F11" s="398">
        <f t="shared" si="1"/>
        <v>2.1424680296464195E-2</v>
      </c>
      <c r="H11" s="400"/>
      <c r="I11" s="400"/>
    </row>
    <row r="12" spans="1:9" s="1" customFormat="1" ht="15" customHeight="1" thickBot="1">
      <c r="B12" s="817" t="s">
        <v>379</v>
      </c>
      <c r="C12" s="682">
        <f>'2.CO2-Sector'!AX84*1000</f>
        <v>1278.1651503434564</v>
      </c>
      <c r="D12" s="683">
        <f>'3.Allocated_CO2-Sector'!AX84*1000</f>
        <v>1278.1651503434564</v>
      </c>
      <c r="E12" s="815">
        <f t="shared" si="0"/>
        <v>9.7518388231681663E-4</v>
      </c>
      <c r="F12" s="816">
        <f t="shared" si="1"/>
        <v>9.7518388231681663E-4</v>
      </c>
    </row>
    <row r="13" spans="1:9" ht="15" thickTop="1" thickBot="1">
      <c r="B13" s="679" t="s">
        <v>96</v>
      </c>
      <c r="C13" s="680">
        <f>'2.CO2-Sector'!AX85*1000</f>
        <v>1310691.422941512</v>
      </c>
      <c r="D13" s="681">
        <f>'3.Allocated_CO2-Sector'!AX85*1000</f>
        <v>1310691.422941512</v>
      </c>
      <c r="E13" s="684">
        <f t="shared" si="0"/>
        <v>1</v>
      </c>
      <c r="F13" s="685">
        <f t="shared" si="1"/>
        <v>1</v>
      </c>
    </row>
    <row r="14" spans="1:9" ht="13.8">
      <c r="B14" s="173"/>
      <c r="C14" s="187"/>
      <c r="D14" s="187"/>
      <c r="E14" s="173"/>
      <c r="F14" s="173"/>
    </row>
    <row r="15" spans="1:9" ht="13.8">
      <c r="B15" s="173"/>
      <c r="C15" s="187"/>
      <c r="D15" s="187"/>
      <c r="E15" s="173"/>
      <c r="F15" s="173"/>
    </row>
    <row r="16" spans="1:9" ht="13.8">
      <c r="B16" s="173"/>
      <c r="C16" s="187"/>
      <c r="D16" s="187"/>
      <c r="E16" s="173"/>
      <c r="F16" s="173"/>
    </row>
    <row r="17" spans="2:6" ht="13.8">
      <c r="B17" s="419"/>
      <c r="C17" s="420"/>
      <c r="D17" s="420"/>
      <c r="E17" s="390"/>
      <c r="F17" s="390"/>
    </row>
    <row r="18" spans="2:6" ht="13.8">
      <c r="B18" s="392" t="s">
        <v>479</v>
      </c>
      <c r="C18" s="388"/>
      <c r="D18" s="387"/>
      <c r="E18" s="387"/>
      <c r="F18" s="387"/>
    </row>
    <row r="19" spans="2:6" ht="13.8">
      <c r="B19" s="392" t="s">
        <v>293</v>
      </c>
      <c r="C19" s="389"/>
      <c r="D19" s="387"/>
      <c r="E19" s="387"/>
      <c r="F19" s="387"/>
    </row>
    <row r="20" spans="2:6" ht="13.8">
      <c r="B20" s="392" t="s">
        <v>12</v>
      </c>
      <c r="C20" s="388"/>
      <c r="D20" s="387"/>
      <c r="E20" s="387"/>
      <c r="F20" s="387"/>
    </row>
  </sheetData>
  <phoneticPr fontId="9"/>
  <pageMargins left="0.78740157480314965" right="0.78740157480314965" top="0.98425196850393704" bottom="0.98425196850393704" header="0.51181102362204722" footer="0.51181102362204722"/>
  <pageSetup paperSize="9" scale="90" orientation="landscape" horizontalDpi="300" verticalDpi="3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P46"/>
  <sheetViews>
    <sheetView zoomScaleNormal="100" workbookViewId="0">
      <pane xSplit="25" topLeftCell="AX1" activePane="topRight" state="frozen"/>
      <selection activeCell="AQ33" sqref="AQ33"/>
      <selection pane="topRight" activeCell="BK32" sqref="BK32"/>
    </sheetView>
  </sheetViews>
  <sheetFormatPr defaultColWidth="9.6640625" defaultRowHeight="13.8"/>
  <cols>
    <col min="1" max="1" width="1.6640625" style="12" customWidth="1"/>
    <col min="2" max="23" width="1.6640625" style="12" hidden="1" customWidth="1"/>
    <col min="24" max="24" width="1.6640625" style="12" customWidth="1"/>
    <col min="25" max="25" width="15.109375" style="12" bestFit="1" customWidth="1"/>
    <col min="26" max="26" width="8.6640625" style="12" customWidth="1"/>
    <col min="27" max="50" width="7.44140625" style="12" customWidth="1"/>
    <col min="51" max="57" width="7.44140625" style="12" hidden="1" customWidth="1"/>
    <col min="58" max="58" width="9.33203125" style="12" customWidth="1"/>
    <col min="59" max="60" width="9.109375" style="12" customWidth="1"/>
    <col min="61" max="66" width="9.6640625" style="12" customWidth="1"/>
    <col min="67" max="67" width="9.109375" style="12" customWidth="1"/>
    <col min="68" max="68" width="9" style="12" customWidth="1"/>
    <col min="69" max="16384" width="9.6640625" style="12"/>
  </cols>
  <sheetData>
    <row r="1" spans="1:68" ht="24">
      <c r="A1" s="401" t="s">
        <v>272</v>
      </c>
    </row>
    <row r="3" spans="1:68" ht="16.2">
      <c r="Y3" s="410" t="s">
        <v>282</v>
      </c>
      <c r="BI3" s="174"/>
    </row>
    <row r="4" spans="1:68">
      <c r="Y4" s="13"/>
      <c r="Z4" s="382"/>
      <c r="AA4" s="13">
        <v>1990</v>
      </c>
      <c r="AB4" s="13">
        <f t="shared" ref="AB4:BE4" si="0">AA4+1</f>
        <v>1991</v>
      </c>
      <c r="AC4" s="13">
        <f t="shared" si="0"/>
        <v>1992</v>
      </c>
      <c r="AD4" s="13">
        <f t="shared" si="0"/>
        <v>1993</v>
      </c>
      <c r="AE4" s="13">
        <f t="shared" si="0"/>
        <v>1994</v>
      </c>
      <c r="AF4" s="13">
        <f t="shared" si="0"/>
        <v>1995</v>
      </c>
      <c r="AG4" s="13">
        <f t="shared" si="0"/>
        <v>1996</v>
      </c>
      <c r="AH4" s="13">
        <f t="shared" si="0"/>
        <v>1997</v>
      </c>
      <c r="AI4" s="13">
        <f t="shared" si="0"/>
        <v>1998</v>
      </c>
      <c r="AJ4" s="13">
        <f t="shared" si="0"/>
        <v>1999</v>
      </c>
      <c r="AK4" s="13">
        <f t="shared" si="0"/>
        <v>2000</v>
      </c>
      <c r="AL4" s="13">
        <f t="shared" si="0"/>
        <v>2001</v>
      </c>
      <c r="AM4" s="13">
        <f t="shared" si="0"/>
        <v>2002</v>
      </c>
      <c r="AN4" s="13">
        <f t="shared" si="0"/>
        <v>2003</v>
      </c>
      <c r="AO4" s="13">
        <f t="shared" si="0"/>
        <v>2004</v>
      </c>
      <c r="AP4" s="13">
        <f t="shared" si="0"/>
        <v>2005</v>
      </c>
      <c r="AQ4" s="13">
        <f t="shared" si="0"/>
        <v>2006</v>
      </c>
      <c r="AR4" s="13">
        <f t="shared" si="0"/>
        <v>2007</v>
      </c>
      <c r="AS4" s="13">
        <f t="shared" si="0"/>
        <v>2008</v>
      </c>
      <c r="AT4" s="13">
        <f t="shared" si="0"/>
        <v>2009</v>
      </c>
      <c r="AU4" s="13">
        <f t="shared" si="0"/>
        <v>2010</v>
      </c>
      <c r="AV4" s="13">
        <f t="shared" si="0"/>
        <v>2011</v>
      </c>
      <c r="AW4" s="13">
        <f t="shared" si="0"/>
        <v>2012</v>
      </c>
      <c r="AX4" s="13">
        <f t="shared" si="0"/>
        <v>2013</v>
      </c>
      <c r="AY4" s="13">
        <f t="shared" si="0"/>
        <v>2014</v>
      </c>
      <c r="AZ4" s="13">
        <f t="shared" si="0"/>
        <v>2015</v>
      </c>
      <c r="BA4" s="13">
        <f t="shared" si="0"/>
        <v>2016</v>
      </c>
      <c r="BB4" s="13">
        <f t="shared" si="0"/>
        <v>2017</v>
      </c>
      <c r="BC4" s="13">
        <f t="shared" si="0"/>
        <v>2018</v>
      </c>
      <c r="BD4" s="13">
        <f t="shared" si="0"/>
        <v>2019</v>
      </c>
      <c r="BE4" s="13">
        <f t="shared" si="0"/>
        <v>2020</v>
      </c>
    </row>
    <row r="5" spans="1:68">
      <c r="Y5" s="17" t="s">
        <v>132</v>
      </c>
      <c r="Z5" s="14"/>
      <c r="AA5" s="14">
        <f>'12.CH4_detail'!AA17</f>
        <v>29836.939992751511</v>
      </c>
      <c r="AB5" s="14">
        <f>'12.CH4_detail'!AB17</f>
        <v>28776.033511734695</v>
      </c>
      <c r="AC5" s="14">
        <f>'12.CH4_detail'!AC17</f>
        <v>30532.668366027559</v>
      </c>
      <c r="AD5" s="14">
        <f>'12.CH4_detail'!AD17</f>
        <v>26068.728777977227</v>
      </c>
      <c r="AE5" s="14">
        <f>'12.CH4_detail'!AE17</f>
        <v>31748.458537721395</v>
      </c>
      <c r="AF5" s="14">
        <f>'12.CH4_detail'!AF17</f>
        <v>30189.746892787756</v>
      </c>
      <c r="AG5" s="14">
        <f>'12.CH4_detail'!AG17</f>
        <v>29504.013305453209</v>
      </c>
      <c r="AH5" s="14">
        <f>'12.CH4_detail'!AH17</f>
        <v>29167.377051714055</v>
      </c>
      <c r="AI5" s="14">
        <f>'12.CH4_detail'!AI17</f>
        <v>27472.241879571353</v>
      </c>
      <c r="AJ5" s="14">
        <f>'12.CH4_detail'!AJ17</f>
        <v>27909.498845927021</v>
      </c>
      <c r="AK5" s="14">
        <f>'12.CH4_detail'!AK17</f>
        <v>28381.884723383424</v>
      </c>
      <c r="AL5" s="14">
        <f>'12.CH4_detail'!AL17</f>
        <v>27991.042881747548</v>
      </c>
      <c r="AM5" s="14">
        <f>'12.CH4_detail'!AM17</f>
        <v>28034.614101152834</v>
      </c>
      <c r="AN5" s="14">
        <f>'12.CH4_detail'!AN17</f>
        <v>26481.362346521866</v>
      </c>
      <c r="AO5" s="14">
        <f>'12.CH4_detail'!AO17</f>
        <v>28187.296402890737</v>
      </c>
      <c r="AP5" s="14">
        <f>'12.CH4_detail'!AP17</f>
        <v>28379.673393490724</v>
      </c>
      <c r="AQ5" s="14">
        <f>'12.CH4_detail'!AQ17</f>
        <v>27928.678355973047</v>
      </c>
      <c r="AR5" s="14">
        <f>'12.CH4_detail'!AR17</f>
        <v>28554.409806713593</v>
      </c>
      <c r="AS5" s="14">
        <f>'12.CH4_detail'!AS17</f>
        <v>28711.171059151828</v>
      </c>
      <c r="AT5" s="14">
        <f>'12.CH4_detail'!AT17</f>
        <v>28115.995353030474</v>
      </c>
      <c r="AU5" s="14">
        <f>'12.CH4_detail'!AU17</f>
        <v>29016.890757108391</v>
      </c>
      <c r="AV5" s="14">
        <f>'12.CH4_detail'!AV17</f>
        <v>28642.329658662788</v>
      </c>
      <c r="AW5" s="14">
        <f>'12.CH4_detail'!AW17</f>
        <v>28070.640417290761</v>
      </c>
      <c r="AX5" s="14">
        <f>'12.CH4_detail'!AX17</f>
        <v>27958.380874087012</v>
      </c>
      <c r="AY5" s="14"/>
      <c r="AZ5" s="14"/>
      <c r="BA5" s="14"/>
      <c r="BB5" s="14"/>
      <c r="BC5" s="14"/>
      <c r="BD5" s="14"/>
      <c r="BE5" s="14"/>
      <c r="BI5" s="185"/>
    </row>
    <row r="6" spans="1:68">
      <c r="Y6" s="17" t="s">
        <v>133</v>
      </c>
      <c r="Z6" s="14"/>
      <c r="AA6" s="14">
        <f>'12.CH4_detail'!AA22</f>
        <v>12349.469022355139</v>
      </c>
      <c r="AB6" s="14">
        <f>'12.CH4_detail'!AB22</f>
        <v>12207.426231391144</v>
      </c>
      <c r="AC6" s="14">
        <f>'12.CH4_detail'!AC22</f>
        <v>12161.855090266161</v>
      </c>
      <c r="AD6" s="14">
        <f>'12.CH4_detail'!AD22</f>
        <v>11968.724955584832</v>
      </c>
      <c r="AE6" s="14">
        <f>'12.CH4_detail'!AE22</f>
        <v>11796.892738967283</v>
      </c>
      <c r="AF6" s="14">
        <f>'12.CH4_detail'!AF22</f>
        <v>11517.479649409839</v>
      </c>
      <c r="AG6" s="14">
        <f>'12.CH4_detail'!AG22</f>
        <v>11252.269020250604</v>
      </c>
      <c r="AH6" s="14">
        <f>'12.CH4_detail'!AH22</f>
        <v>10954.427566549859</v>
      </c>
      <c r="AI6" s="14">
        <f>'12.CH4_detail'!AI22</f>
        <v>10580.401548642651</v>
      </c>
      <c r="AJ6" s="14">
        <f>'12.CH4_detail'!AJ22</f>
        <v>10256.779954321422</v>
      </c>
      <c r="AK6" s="14">
        <f>'12.CH4_detail'!AK22</f>
        <v>9954.8486075161527</v>
      </c>
      <c r="AL6" s="14">
        <f>'12.CH4_detail'!AL22</f>
        <v>9406.3088696847481</v>
      </c>
      <c r="AM6" s="14">
        <f>'12.CH4_detail'!AM22</f>
        <v>9100.8217256289881</v>
      </c>
      <c r="AN6" s="14">
        <f>'12.CH4_detail'!AN22</f>
        <v>8808.7934710022855</v>
      </c>
      <c r="AO6" s="14">
        <f>'12.CH4_detail'!AO22</f>
        <v>8467.3079852436349</v>
      </c>
      <c r="AP6" s="14">
        <f>'12.CH4_detail'!AP22</f>
        <v>8147.1713731526488</v>
      </c>
      <c r="AQ6" s="14">
        <f>'12.CH4_detail'!AQ22</f>
        <v>7801.5612043609572</v>
      </c>
      <c r="AR6" s="14">
        <f>'12.CH4_detail'!AR22</f>
        <v>7442.1904260575129</v>
      </c>
      <c r="AS6" s="14">
        <f>'12.CH4_detail'!AS22</f>
        <v>7127.266165406053</v>
      </c>
      <c r="AT6" s="14">
        <f>'12.CH4_detail'!AT22</f>
        <v>6764.9907941549045</v>
      </c>
      <c r="AU6" s="14">
        <f>'12.CH4_detail'!AU22</f>
        <v>6374.8142960359155</v>
      </c>
      <c r="AV6" s="14">
        <f>'12.CH4_detail'!AV22</f>
        <v>6134.018567435437</v>
      </c>
      <c r="AW6" s="14">
        <f>'12.CH4_detail'!AW22</f>
        <v>5886.6695712266128</v>
      </c>
      <c r="AX6" s="14">
        <f>'12.CH4_detail'!AX22</f>
        <v>5671.5698565037401</v>
      </c>
      <c r="AY6" s="14"/>
      <c r="AZ6" s="14"/>
      <c r="BA6" s="14"/>
      <c r="BB6" s="14"/>
      <c r="BC6" s="14"/>
      <c r="BD6" s="14"/>
      <c r="BE6" s="14"/>
      <c r="BI6" s="185"/>
    </row>
    <row r="7" spans="1:68">
      <c r="Y7" s="17" t="s">
        <v>134</v>
      </c>
      <c r="Z7" s="14"/>
      <c r="AA7" s="14">
        <f>'12.CH4_detail'!AA5</f>
        <v>1366.8974631648966</v>
      </c>
      <c r="AB7" s="14">
        <f>'12.CH4_detail'!AB5</f>
        <v>1351.8509626464247</v>
      </c>
      <c r="AC7" s="14">
        <f>'12.CH4_detail'!AC5</f>
        <v>1341.9879455893233</v>
      </c>
      <c r="AD7" s="14">
        <f>'12.CH4_detail'!AD5</f>
        <v>1363.2801989509021</v>
      </c>
      <c r="AE7" s="14">
        <f>'12.CH4_detail'!AE5</f>
        <v>1369.2419438043123</v>
      </c>
      <c r="AF7" s="14">
        <f>'12.CH4_detail'!AF5</f>
        <v>1413.1324084282151</v>
      </c>
      <c r="AG7" s="14">
        <f>'12.CH4_detail'!AG5</f>
        <v>1399.245162476615</v>
      </c>
      <c r="AH7" s="14">
        <f>'12.CH4_detail'!AH5</f>
        <v>1330.262465328326</v>
      </c>
      <c r="AI7" s="14">
        <f>'12.CH4_detail'!AI5</f>
        <v>1279.4847411159176</v>
      </c>
      <c r="AJ7" s="14">
        <f>'12.CH4_detail'!AJ5</f>
        <v>1288.5657722594801</v>
      </c>
      <c r="AK7" s="14">
        <f>'12.CH4_detail'!AK5</f>
        <v>1278.5786406565044</v>
      </c>
      <c r="AL7" s="14">
        <f>'12.CH4_detail'!AL5</f>
        <v>1228.5918686595135</v>
      </c>
      <c r="AM7" s="14">
        <f>'12.CH4_detail'!AM5</f>
        <v>1254.9492597634421</v>
      </c>
      <c r="AN7" s="14">
        <f>'12.CH4_detail'!AN5</f>
        <v>1234.7636241640453</v>
      </c>
      <c r="AO7" s="14">
        <f>'12.CH4_detail'!AO5</f>
        <v>1344.6858784567216</v>
      </c>
      <c r="AP7" s="14">
        <f>'12.CH4_detail'!AP5</f>
        <v>1405.2547857952338</v>
      </c>
      <c r="AQ7" s="14">
        <f>'12.CH4_detail'!AQ5</f>
        <v>1449.1949934274849</v>
      </c>
      <c r="AR7" s="14">
        <f>'12.CH4_detail'!AR5</f>
        <v>1447.5711353445643</v>
      </c>
      <c r="AS7" s="14">
        <f>'12.CH4_detail'!AS5</f>
        <v>1433.9612068983827</v>
      </c>
      <c r="AT7" s="14">
        <f>'12.CH4_detail'!AT5</f>
        <v>1344.0636198869222</v>
      </c>
      <c r="AU7" s="14">
        <f>'12.CH4_detail'!AU5</f>
        <v>1932.597145818007</v>
      </c>
      <c r="AV7" s="14">
        <f>'12.CH4_detail'!AV5</f>
        <v>1566.1046575190246</v>
      </c>
      <c r="AW7" s="14">
        <f>'12.CH4_detail'!AW5</f>
        <v>1566.3121723885438</v>
      </c>
      <c r="AX7" s="14">
        <f>'12.CH4_detail'!AX5</f>
        <v>1548.7672021517151</v>
      </c>
      <c r="AY7" s="14"/>
      <c r="AZ7" s="14"/>
      <c r="BA7" s="14"/>
      <c r="BB7" s="14"/>
      <c r="BC7" s="14"/>
      <c r="BD7" s="14"/>
      <c r="BE7" s="14"/>
      <c r="BI7" s="185"/>
    </row>
    <row r="8" spans="1:68">
      <c r="Y8" s="17" t="s">
        <v>135</v>
      </c>
      <c r="Z8" s="14"/>
      <c r="AA8" s="14">
        <f>'12.CH4_detail'!AA11</f>
        <v>4973.1512402748012</v>
      </c>
      <c r="AB8" s="14">
        <f>'12.CH4_detail'!AB11</f>
        <v>4469.1339347518324</v>
      </c>
      <c r="AC8" s="14">
        <f>'12.CH4_detail'!AC11</f>
        <v>4004.6671337154357</v>
      </c>
      <c r="AD8" s="14">
        <f>'12.CH4_detail'!AD11</f>
        <v>3365.4135099275368</v>
      </c>
      <c r="AE8" s="14">
        <f>'12.CH4_detail'!AE11</f>
        <v>2936.9523808807553</v>
      </c>
      <c r="AF8" s="14">
        <f>'12.CH4_detail'!AF11</f>
        <v>2647.0479504808582</v>
      </c>
      <c r="AG8" s="14">
        <f>'12.CH4_detail'!AG11</f>
        <v>2313.4266975860269</v>
      </c>
      <c r="AH8" s="14">
        <f>'12.CH4_detail'!AH11</f>
        <v>2196.1729728063574</v>
      </c>
      <c r="AI8" s="14">
        <f>'12.CH4_detail'!AI11</f>
        <v>2007.8739768030105</v>
      </c>
      <c r="AJ8" s="14">
        <f>'12.CH4_detail'!AJ11</f>
        <v>1953.600879125795</v>
      </c>
      <c r="AK8" s="14">
        <f>'12.CH4_detail'!AK11</f>
        <v>1835.7748707150281</v>
      </c>
      <c r="AL8" s="14">
        <f>'12.CH4_detail'!AL11</f>
        <v>1600.2684921109385</v>
      </c>
      <c r="AM8" s="14">
        <f>'12.CH4_detail'!AM11</f>
        <v>1057.9449485980213</v>
      </c>
      <c r="AN8" s="14">
        <f>'12.CH4_detail'!AN11</f>
        <v>1017.6230597178494</v>
      </c>
      <c r="AO8" s="14">
        <f>'12.CH4_detail'!AO11</f>
        <v>976.5925358332438</v>
      </c>
      <c r="AP8" s="14">
        <f>'12.CH4_detail'!AP11</f>
        <v>976.43027911263027</v>
      </c>
      <c r="AQ8" s="14">
        <f>'12.CH4_detail'!AQ11</f>
        <v>982.39565252214197</v>
      </c>
      <c r="AR8" s="14">
        <f>'12.CH4_detail'!AR11</f>
        <v>975.03070328131093</v>
      </c>
      <c r="AS8" s="14">
        <f>'12.CH4_detail'!AS11</f>
        <v>946.85240954951746</v>
      </c>
      <c r="AT8" s="14">
        <f>'12.CH4_detail'!AT11</f>
        <v>916.43639847889267</v>
      </c>
      <c r="AU8" s="14">
        <f>'12.CH4_detail'!AU11</f>
        <v>884.8782814917563</v>
      </c>
      <c r="AV8" s="14">
        <f>'12.CH4_detail'!AV11</f>
        <v>867.33246772772964</v>
      </c>
      <c r="AW8" s="14">
        <f>'12.CH4_detail'!AW11</f>
        <v>850.58746936408761</v>
      </c>
      <c r="AX8" s="14">
        <f>'12.CH4_detail'!AX11</f>
        <v>816.96634623399484</v>
      </c>
      <c r="AY8" s="14"/>
      <c r="AZ8" s="14"/>
      <c r="BA8" s="14"/>
      <c r="BB8" s="14"/>
      <c r="BC8" s="14"/>
      <c r="BD8" s="14"/>
      <c r="BE8" s="14"/>
      <c r="BI8" s="185"/>
    </row>
    <row r="9" spans="1:68" ht="14.4" thickBot="1">
      <c r="Y9" s="404" t="s">
        <v>136</v>
      </c>
      <c r="Z9" s="15"/>
      <c r="AA9" s="15">
        <f>'12.CH4_detail'!AA14</f>
        <v>59.904806457799999</v>
      </c>
      <c r="AB9" s="15">
        <f>'12.CH4_detail'!AB14</f>
        <v>57.681570136800005</v>
      </c>
      <c r="AC9" s="15">
        <f>'12.CH4_detail'!AC14</f>
        <v>54.718722341200007</v>
      </c>
      <c r="AD9" s="15">
        <f>'12.CH4_detail'!AD14</f>
        <v>51.809267422399998</v>
      </c>
      <c r="AE9" s="15">
        <f>'12.CH4_detail'!AE14</f>
        <v>55.457524736599993</v>
      </c>
      <c r="AF9" s="15">
        <f>'12.CH4_detail'!AF14</f>
        <v>57.865997907199997</v>
      </c>
      <c r="AG9" s="15">
        <f>'12.CH4_detail'!AG14</f>
        <v>55.533115812799998</v>
      </c>
      <c r="AH9" s="15">
        <f>'12.CH4_detail'!AH14</f>
        <v>55.0172602986</v>
      </c>
      <c r="AI9" s="15">
        <f>'12.CH4_detail'!AI14</f>
        <v>52.613575124800001</v>
      </c>
      <c r="AJ9" s="15">
        <f>'12.CH4_detail'!AJ14</f>
        <v>51.981409927600005</v>
      </c>
      <c r="AK9" s="15">
        <f>'12.CH4_detail'!AK14</f>
        <v>54.189144662999993</v>
      </c>
      <c r="AL9" s="15">
        <f>'12.CH4_detail'!AL14</f>
        <v>51.790044354200006</v>
      </c>
      <c r="AM9" s="15">
        <f>'12.CH4_detail'!AM14</f>
        <v>52.8732531924</v>
      </c>
      <c r="AN9" s="15">
        <f>'12.CH4_detail'!AN14</f>
        <v>50.183866741199999</v>
      </c>
      <c r="AO9" s="15">
        <f>'12.CH4_detail'!AO14</f>
        <v>53.674694951199996</v>
      </c>
      <c r="AP9" s="15">
        <f>'12.CH4_detail'!AP14</f>
        <v>53.792058405600002</v>
      </c>
      <c r="AQ9" s="15">
        <f>'12.CH4_detail'!AQ14</f>
        <v>54.584801918800011</v>
      </c>
      <c r="AR9" s="15">
        <f>'12.CH4_detail'!AR14</f>
        <v>50.892792939000003</v>
      </c>
      <c r="AS9" s="15">
        <f>'12.CH4_detail'!AS14</f>
        <v>49.625457675</v>
      </c>
      <c r="AT9" s="15">
        <f>'12.CH4_detail'!AT14</f>
        <v>51.258287602199999</v>
      </c>
      <c r="AU9" s="15">
        <f>'12.CH4_detail'!AU14</f>
        <v>53.857598568</v>
      </c>
      <c r="AV9" s="15">
        <f>'12.CH4_detail'!AV14</f>
        <v>53.597956152799995</v>
      </c>
      <c r="AW9" s="15">
        <f>'12.CH4_detail'!AW14</f>
        <v>46.223424274000003</v>
      </c>
      <c r="AX9" s="15">
        <f>'12.CH4_detail'!AX14</f>
        <v>46.383860138000003</v>
      </c>
      <c r="AY9" s="15"/>
      <c r="AZ9" s="15"/>
      <c r="BA9" s="15"/>
      <c r="BB9" s="15"/>
      <c r="BC9" s="15"/>
      <c r="BD9" s="15"/>
      <c r="BE9" s="15"/>
      <c r="BI9" s="185"/>
      <c r="BN9" s="2"/>
      <c r="BO9" s="2"/>
      <c r="BP9" s="2"/>
    </row>
    <row r="10" spans="1:68" ht="14.4" thickTop="1">
      <c r="Y10" s="405" t="s">
        <v>137</v>
      </c>
      <c r="Z10" s="16"/>
      <c r="AA10" s="16">
        <f t="shared" ref="AA10:AO10" si="1">SUM(AA5:AA9)</f>
        <v>48586.362525004144</v>
      </c>
      <c r="AB10" s="16">
        <f t="shared" si="1"/>
        <v>46862.126210660892</v>
      </c>
      <c r="AC10" s="16">
        <f t="shared" si="1"/>
        <v>48095.897257939672</v>
      </c>
      <c r="AD10" s="16">
        <f t="shared" si="1"/>
        <v>42817.956709862898</v>
      </c>
      <c r="AE10" s="16">
        <f t="shared" si="1"/>
        <v>47907.00312611035</v>
      </c>
      <c r="AF10" s="16">
        <f t="shared" si="1"/>
        <v>45825.272899013878</v>
      </c>
      <c r="AG10" s="16">
        <f t="shared" si="1"/>
        <v>44524.487301579262</v>
      </c>
      <c r="AH10" s="16">
        <f t="shared" si="1"/>
        <v>43703.2573166972</v>
      </c>
      <c r="AI10" s="16">
        <f t="shared" si="1"/>
        <v>41392.615721257738</v>
      </c>
      <c r="AJ10" s="16">
        <f t="shared" si="1"/>
        <v>41460.426861561311</v>
      </c>
      <c r="AK10" s="16">
        <f t="shared" si="1"/>
        <v>41505.27598693411</v>
      </c>
      <c r="AL10" s="16">
        <f t="shared" si="1"/>
        <v>40278.002156556948</v>
      </c>
      <c r="AM10" s="16">
        <f t="shared" si="1"/>
        <v>39501.203288335695</v>
      </c>
      <c r="AN10" s="16">
        <f t="shared" si="1"/>
        <v>37592.726368147247</v>
      </c>
      <c r="AO10" s="16">
        <f t="shared" si="1"/>
        <v>39029.557497375543</v>
      </c>
      <c r="AP10" s="16">
        <f t="shared" ref="AP10:AQ10" si="2">SUM(AP5:AP9)</f>
        <v>38962.321889956831</v>
      </c>
      <c r="AQ10" s="16">
        <f t="shared" si="2"/>
        <v>38216.415008202428</v>
      </c>
      <c r="AR10" s="16">
        <f>SUM(AR5:AR9)</f>
        <v>38470.094864335981</v>
      </c>
      <c r="AS10" s="16">
        <f>SUM(AS5:AS9)</f>
        <v>38268.876298680778</v>
      </c>
      <c r="AT10" s="16">
        <f>SUM(AT5:AT9)</f>
        <v>37192.744453153398</v>
      </c>
      <c r="AU10" s="16">
        <f>SUM(AU5:AU9)</f>
        <v>38263.038079022073</v>
      </c>
      <c r="AV10" s="16">
        <f t="shared" ref="AV10:AW10" si="3">SUM(AV5:AV9)</f>
        <v>37263.383307497781</v>
      </c>
      <c r="AW10" s="16">
        <f t="shared" si="3"/>
        <v>36420.433054544003</v>
      </c>
      <c r="AX10" s="16">
        <f t="shared" ref="AX10" si="4">SUM(AX5:AX9)</f>
        <v>36042.068139114461</v>
      </c>
      <c r="AY10" s="16"/>
      <c r="AZ10" s="16"/>
      <c r="BA10" s="16"/>
      <c r="BB10" s="16"/>
      <c r="BC10" s="16"/>
      <c r="BD10" s="16"/>
      <c r="BE10" s="16"/>
      <c r="BN10" s="173"/>
      <c r="BO10" s="183"/>
      <c r="BP10" s="183"/>
    </row>
    <row r="11" spans="1:68">
      <c r="BN11" s="173"/>
      <c r="BO11" s="183"/>
      <c r="BP11" s="183"/>
    </row>
    <row r="12" spans="1:68">
      <c r="Y12" s="12" t="s">
        <v>131</v>
      </c>
      <c r="BN12" s="173"/>
      <c r="BO12" s="183"/>
      <c r="BP12" s="183"/>
    </row>
    <row r="13" spans="1:68">
      <c r="Y13" s="13"/>
      <c r="Z13" s="382"/>
      <c r="AA13" s="13">
        <v>1990</v>
      </c>
      <c r="AB13" s="13">
        <f t="shared" ref="AB13:AP13" si="5">AA13+1</f>
        <v>1991</v>
      </c>
      <c r="AC13" s="13">
        <f t="shared" si="5"/>
        <v>1992</v>
      </c>
      <c r="AD13" s="13">
        <f t="shared" si="5"/>
        <v>1993</v>
      </c>
      <c r="AE13" s="13">
        <f t="shared" si="5"/>
        <v>1994</v>
      </c>
      <c r="AF13" s="13">
        <f t="shared" si="5"/>
        <v>1995</v>
      </c>
      <c r="AG13" s="13">
        <f t="shared" si="5"/>
        <v>1996</v>
      </c>
      <c r="AH13" s="13">
        <f t="shared" si="5"/>
        <v>1997</v>
      </c>
      <c r="AI13" s="13">
        <f t="shared" si="5"/>
        <v>1998</v>
      </c>
      <c r="AJ13" s="13">
        <f t="shared" si="5"/>
        <v>1999</v>
      </c>
      <c r="AK13" s="13">
        <f t="shared" si="5"/>
        <v>2000</v>
      </c>
      <c r="AL13" s="13">
        <f t="shared" si="5"/>
        <v>2001</v>
      </c>
      <c r="AM13" s="13">
        <f t="shared" si="5"/>
        <v>2002</v>
      </c>
      <c r="AN13" s="13">
        <f t="shared" si="5"/>
        <v>2003</v>
      </c>
      <c r="AO13" s="13">
        <f t="shared" si="5"/>
        <v>2004</v>
      </c>
      <c r="AP13" s="13">
        <f t="shared" si="5"/>
        <v>2005</v>
      </c>
      <c r="AQ13" s="13">
        <f t="shared" ref="AQ13:AU13" si="6">AP13+1</f>
        <v>2006</v>
      </c>
      <c r="AR13" s="13">
        <f t="shared" si="6"/>
        <v>2007</v>
      </c>
      <c r="AS13" s="13">
        <f t="shared" si="6"/>
        <v>2008</v>
      </c>
      <c r="AT13" s="13">
        <f t="shared" si="6"/>
        <v>2009</v>
      </c>
      <c r="AU13" s="13">
        <f t="shared" si="6"/>
        <v>2010</v>
      </c>
      <c r="AV13" s="13">
        <f t="shared" ref="AV13" si="7">AU13+1</f>
        <v>2011</v>
      </c>
      <c r="AW13" s="13">
        <f t="shared" ref="AW13:AX13" si="8">AV13+1</f>
        <v>2012</v>
      </c>
      <c r="AX13" s="13">
        <f t="shared" si="8"/>
        <v>2013</v>
      </c>
      <c r="BN13" s="173"/>
      <c r="BO13" s="183"/>
      <c r="BP13" s="183"/>
    </row>
    <row r="14" spans="1:68">
      <c r="Y14" s="17" t="s">
        <v>132</v>
      </c>
      <c r="Z14" s="348"/>
      <c r="AA14" s="348">
        <f t="shared" ref="AA14:AO14" si="9">AA5/AA$10</f>
        <v>0.61410112719173904</v>
      </c>
      <c r="AB14" s="348">
        <f t="shared" si="9"/>
        <v>0.6140573601457352</v>
      </c>
      <c r="AC14" s="348">
        <f t="shared" si="9"/>
        <v>0.63482895853423804</v>
      </c>
      <c r="AD14" s="348">
        <f t="shared" si="9"/>
        <v>0.60882701513807702</v>
      </c>
      <c r="AE14" s="348">
        <f t="shared" si="9"/>
        <v>0.66271017734394244</v>
      </c>
      <c r="AF14" s="348">
        <f t="shared" si="9"/>
        <v>0.65880124618826685</v>
      </c>
      <c r="AG14" s="348">
        <f t="shared" si="9"/>
        <v>0.6626468959791193</v>
      </c>
      <c r="AH14" s="348">
        <f t="shared" si="9"/>
        <v>0.6673959526712534</v>
      </c>
      <c r="AI14" s="348">
        <f t="shared" si="9"/>
        <v>0.66369910190195136</v>
      </c>
      <c r="AJ14" s="348">
        <f t="shared" si="9"/>
        <v>0.67315994934442913</v>
      </c>
      <c r="AK14" s="348">
        <f t="shared" si="9"/>
        <v>0.68381390193184266</v>
      </c>
      <c r="AL14" s="348">
        <f t="shared" si="9"/>
        <v>0.69494615877294252</v>
      </c>
      <c r="AM14" s="348">
        <f t="shared" si="9"/>
        <v>0.70971544579329748</v>
      </c>
      <c r="AN14" s="348">
        <f t="shared" si="9"/>
        <v>0.70442782167988305</v>
      </c>
      <c r="AO14" s="348">
        <f t="shared" si="9"/>
        <v>0.72220384268476856</v>
      </c>
      <c r="AP14" s="348">
        <f t="shared" ref="AP14:AQ19" si="10">AP5/AP$10</f>
        <v>0.7283876323809656</v>
      </c>
      <c r="AQ14" s="348">
        <f t="shared" si="10"/>
        <v>0.73080319935762383</v>
      </c>
      <c r="AR14" s="348">
        <f t="shared" ref="AR14:AS19" si="11">AR5/AR$10</f>
        <v>0.74224952933987154</v>
      </c>
      <c r="AS14" s="348">
        <f t="shared" si="11"/>
        <v>0.75024860503002466</v>
      </c>
      <c r="AT14" s="348">
        <f t="shared" ref="AT14:AU19" si="12">AT5/AT$10</f>
        <v>0.75595376911333712</v>
      </c>
      <c r="AU14" s="348">
        <f t="shared" si="12"/>
        <v>0.75835302720034314</v>
      </c>
      <c r="AV14" s="348">
        <f t="shared" ref="AV14:AW14" si="13">AV5/AV$10</f>
        <v>0.7686454400102648</v>
      </c>
      <c r="AW14" s="348">
        <f t="shared" si="13"/>
        <v>0.77073878762648385</v>
      </c>
      <c r="AX14" s="348">
        <f t="shared" ref="AX14" si="14">AX5/AX$10</f>
        <v>0.77571522161752227</v>
      </c>
      <c r="BN14" s="173"/>
      <c r="BO14" s="183"/>
      <c r="BP14" s="183"/>
    </row>
    <row r="15" spans="1:68">
      <c r="Y15" s="17" t="s">
        <v>133</v>
      </c>
      <c r="Z15" s="348"/>
      <c r="AA15" s="348">
        <f t="shared" ref="AA15:AO15" si="15">AA6/AA$10</f>
        <v>0.25417562419906808</v>
      </c>
      <c r="AB15" s="348">
        <f t="shared" si="15"/>
        <v>0.26049663595105971</v>
      </c>
      <c r="AC15" s="348">
        <f t="shared" si="15"/>
        <v>0.25286678872091284</v>
      </c>
      <c r="AD15" s="348">
        <f t="shared" si="15"/>
        <v>0.27952583157308619</v>
      </c>
      <c r="AE15" s="348">
        <f t="shared" si="15"/>
        <v>0.24624568370334401</v>
      </c>
      <c r="AF15" s="348">
        <f t="shared" si="15"/>
        <v>0.2513346658031072</v>
      </c>
      <c r="AG15" s="348">
        <f t="shared" si="15"/>
        <v>0.25272091161960425</v>
      </c>
      <c r="AH15" s="348">
        <f t="shared" si="15"/>
        <v>0.25065471635599634</v>
      </c>
      <c r="AI15" s="348">
        <f t="shared" si="15"/>
        <v>0.25561084662762545</v>
      </c>
      <c r="AJ15" s="348">
        <f t="shared" si="15"/>
        <v>0.24738722513806685</v>
      </c>
      <c r="AK15" s="348">
        <f t="shared" si="15"/>
        <v>0.23984537798640215</v>
      </c>
      <c r="AL15" s="348">
        <f t="shared" si="15"/>
        <v>0.23353464337985974</v>
      </c>
      <c r="AM15" s="348">
        <f t="shared" si="15"/>
        <v>0.23039353153873082</v>
      </c>
      <c r="AN15" s="348">
        <f t="shared" si="15"/>
        <v>0.23432175109454362</v>
      </c>
      <c r="AO15" s="348">
        <f t="shared" si="15"/>
        <v>0.21694604110776813</v>
      </c>
      <c r="AP15" s="348">
        <f t="shared" si="10"/>
        <v>0.20910384643305135</v>
      </c>
      <c r="AQ15" s="348">
        <f t="shared" si="10"/>
        <v>0.20414162873954819</v>
      </c>
      <c r="AR15" s="348">
        <f t="shared" si="11"/>
        <v>0.19345391406759585</v>
      </c>
      <c r="AS15" s="348">
        <f t="shared" si="11"/>
        <v>0.18624184597894106</v>
      </c>
      <c r="AT15" s="348">
        <f t="shared" si="12"/>
        <v>0.18189006736719404</v>
      </c>
      <c r="AU15" s="348">
        <f t="shared" si="12"/>
        <v>0.16660502187177195</v>
      </c>
      <c r="AV15" s="348">
        <f t="shared" ref="AV15:AW15" si="16">AV6/AV$10</f>
        <v>0.16461249685294166</v>
      </c>
      <c r="AW15" s="348">
        <f t="shared" si="16"/>
        <v>0.16163096035707794</v>
      </c>
      <c r="AX15" s="348">
        <f t="shared" ref="AX15" si="17">AX6/AX$10</f>
        <v>0.15735972293855965</v>
      </c>
      <c r="BN15" s="174"/>
      <c r="BO15" s="174"/>
      <c r="BP15" s="174"/>
    </row>
    <row r="16" spans="1:68">
      <c r="Y16" s="17" t="s">
        <v>134</v>
      </c>
      <c r="Z16" s="348"/>
      <c r="AA16" s="348">
        <f t="shared" ref="AA16:AO16" si="18">AA7/AA$10</f>
        <v>2.8133356607246449E-2</v>
      </c>
      <c r="AB16" s="348">
        <f t="shared" si="18"/>
        <v>2.88474098799829E-2</v>
      </c>
      <c r="AC16" s="348">
        <f t="shared" si="18"/>
        <v>2.7902337249104712E-2</v>
      </c>
      <c r="AD16" s="348">
        <f t="shared" si="18"/>
        <v>3.1838983074054007E-2</v>
      </c>
      <c r="AE16" s="348">
        <f t="shared" si="18"/>
        <v>2.8581248136100711E-2</v>
      </c>
      <c r="AF16" s="348">
        <f t="shared" si="18"/>
        <v>3.0837403009958388E-2</v>
      </c>
      <c r="AG16" s="348">
        <f t="shared" si="18"/>
        <v>3.1426418298745561E-2</v>
      </c>
      <c r="AH16" s="348">
        <f t="shared" si="18"/>
        <v>3.0438519849642603E-2</v>
      </c>
      <c r="AI16" s="348">
        <f t="shared" si="18"/>
        <v>3.0910941935443352E-2</v>
      </c>
      <c r="AJ16" s="348">
        <f t="shared" si="18"/>
        <v>3.1079414029239822E-2</v>
      </c>
      <c r="AK16" s="348">
        <f t="shared" si="18"/>
        <v>3.0805207536964741E-2</v>
      </c>
      <c r="AL16" s="348">
        <f t="shared" si="18"/>
        <v>3.0502800607738391E-2</v>
      </c>
      <c r="AM16" s="348">
        <f t="shared" si="18"/>
        <v>3.1769899529466128E-2</v>
      </c>
      <c r="AN16" s="348">
        <f t="shared" si="18"/>
        <v>3.2845812034805619E-2</v>
      </c>
      <c r="AO16" s="348">
        <f t="shared" si="18"/>
        <v>3.4453013681929191E-2</v>
      </c>
      <c r="AP16" s="348">
        <f t="shared" si="10"/>
        <v>3.6067018535603776E-2</v>
      </c>
      <c r="AQ16" s="348">
        <f t="shared" si="10"/>
        <v>3.7920746703123322E-2</v>
      </c>
      <c r="AR16" s="348">
        <f t="shared" si="11"/>
        <v>3.7628478444084811E-2</v>
      </c>
      <c r="AS16" s="348">
        <f t="shared" si="11"/>
        <v>3.7470690168862231E-2</v>
      </c>
      <c r="AT16" s="348">
        <f t="shared" si="12"/>
        <v>3.613779084197067E-2</v>
      </c>
      <c r="AU16" s="348">
        <f t="shared" si="12"/>
        <v>5.0508199109196308E-2</v>
      </c>
      <c r="AV16" s="348">
        <f t="shared" ref="AV16:AW16" si="19">AV7/AV$10</f>
        <v>4.2027978098379166E-2</v>
      </c>
      <c r="AW16" s="348">
        <f t="shared" si="19"/>
        <v>4.3006412637730085E-2</v>
      </c>
      <c r="AX16" s="348">
        <f t="shared" ref="AX16" si="20">AX7/AX$10</f>
        <v>4.2971096890828078E-2</v>
      </c>
    </row>
    <row r="17" spans="19:50">
      <c r="S17" s="173"/>
      <c r="Y17" s="406" t="s">
        <v>138</v>
      </c>
      <c r="Z17" s="348"/>
      <c r="AA17" s="348">
        <f t="shared" ref="AA17:AO17" si="21">AA8/AA$10</f>
        <v>0.10235693684036243</v>
      </c>
      <c r="AB17" s="348">
        <f t="shared" si="21"/>
        <v>9.5367715810878578E-2</v>
      </c>
      <c r="AC17" s="348">
        <f t="shared" si="21"/>
        <v>8.3264215079267387E-2</v>
      </c>
      <c r="AD17" s="348">
        <f t="shared" si="21"/>
        <v>7.8598180962529005E-2</v>
      </c>
      <c r="AE17" s="348">
        <f t="shared" si="21"/>
        <v>6.1305282928041327E-2</v>
      </c>
      <c r="AF17" s="348">
        <f t="shared" si="21"/>
        <v>5.7763932062427942E-2</v>
      </c>
      <c r="AG17" s="348">
        <f t="shared" si="21"/>
        <v>5.1958525247386075E-2</v>
      </c>
      <c r="AH17" s="348">
        <f t="shared" si="21"/>
        <v>5.0251928749651592E-2</v>
      </c>
      <c r="AI17" s="348">
        <f t="shared" si="21"/>
        <v>4.8508023516180922E-2</v>
      </c>
      <c r="AJ17" s="348">
        <f t="shared" si="21"/>
        <v>4.7119651846542196E-2</v>
      </c>
      <c r="AK17" s="348">
        <f t="shared" si="21"/>
        <v>4.4229916006170669E-2</v>
      </c>
      <c r="AL17" s="348">
        <f t="shared" si="21"/>
        <v>3.9730582611591306E-2</v>
      </c>
      <c r="AM17" s="348">
        <f t="shared" si="21"/>
        <v>2.6782600541954166E-2</v>
      </c>
      <c r="AN17" s="348">
        <f t="shared" si="21"/>
        <v>2.7069679643668867E-2</v>
      </c>
      <c r="AO17" s="348">
        <f t="shared" si="21"/>
        <v>2.5021870563070377E-2</v>
      </c>
      <c r="AP17" s="348">
        <f t="shared" si="10"/>
        <v>2.5060885279640406E-2</v>
      </c>
      <c r="AQ17" s="348">
        <f t="shared" si="10"/>
        <v>2.5706117444854244E-2</v>
      </c>
      <c r="AR17" s="348">
        <f t="shared" si="11"/>
        <v>2.5345159837004229E-2</v>
      </c>
      <c r="AS17" s="348">
        <f t="shared" si="11"/>
        <v>2.4742101183205051E-2</v>
      </c>
      <c r="AT17" s="348">
        <f t="shared" si="12"/>
        <v>2.4640192918089224E-2</v>
      </c>
      <c r="AU17" s="348">
        <f t="shared" si="12"/>
        <v>2.3126189814417684E-2</v>
      </c>
      <c r="AV17" s="348">
        <f t="shared" ref="AV17:AW17" si="22">AV8/AV$10</f>
        <v>2.3275730509237289E-2</v>
      </c>
      <c r="AW17" s="348">
        <f t="shared" si="22"/>
        <v>2.3354677526492614E-2</v>
      </c>
      <c r="AX17" s="348">
        <f t="shared" ref="AX17" si="23">AX8/AX$10</f>
        <v>2.266702185570163E-2</v>
      </c>
    </row>
    <row r="18" spans="19:50" ht="14.4" thickBot="1">
      <c r="Y18" s="404" t="s">
        <v>136</v>
      </c>
      <c r="Z18" s="349"/>
      <c r="AA18" s="349">
        <f t="shared" ref="AA18:AO18" si="24">AA9/AA$10</f>
        <v>1.232955161584097E-3</v>
      </c>
      <c r="AB18" s="349">
        <f t="shared" si="24"/>
        <v>1.2308782123436335E-3</v>
      </c>
      <c r="AC18" s="349">
        <f t="shared" si="24"/>
        <v>1.1377004164771463E-3</v>
      </c>
      <c r="AD18" s="349">
        <f t="shared" si="24"/>
        <v>1.2099892522537395E-3</v>
      </c>
      <c r="AE18" s="349">
        <f t="shared" si="24"/>
        <v>1.1576078885713985E-3</v>
      </c>
      <c r="AF18" s="349">
        <f t="shared" si="24"/>
        <v>1.2627529362393656E-3</v>
      </c>
      <c r="AG18" s="349">
        <f t="shared" si="24"/>
        <v>1.2472488551447118E-3</v>
      </c>
      <c r="AH18" s="349">
        <f t="shared" si="24"/>
        <v>1.2588823734559526E-3</v>
      </c>
      <c r="AI18" s="349">
        <f t="shared" si="24"/>
        <v>1.2710860187987488E-3</v>
      </c>
      <c r="AJ18" s="349">
        <f t="shared" si="24"/>
        <v>1.2537596417221859E-3</v>
      </c>
      <c r="AK18" s="349">
        <f t="shared" si="24"/>
        <v>1.3055965386197836E-3</v>
      </c>
      <c r="AL18" s="349">
        <f t="shared" si="24"/>
        <v>1.2858146278680058E-3</v>
      </c>
      <c r="AM18" s="349">
        <f t="shared" si="24"/>
        <v>1.3385225965512027E-3</v>
      </c>
      <c r="AN18" s="349">
        <f t="shared" si="24"/>
        <v>1.3349355470988497E-3</v>
      </c>
      <c r="AO18" s="349">
        <f t="shared" si="24"/>
        <v>1.3752319624635567E-3</v>
      </c>
      <c r="AP18" s="349">
        <f t="shared" si="10"/>
        <v>1.3806173707390313E-3</v>
      </c>
      <c r="AQ18" s="349">
        <f t="shared" si="10"/>
        <v>1.4283077548504855E-3</v>
      </c>
      <c r="AR18" s="349">
        <f t="shared" si="11"/>
        <v>1.3229183114435361E-3</v>
      </c>
      <c r="AS18" s="349">
        <f t="shared" si="11"/>
        <v>1.2967576389670661E-3</v>
      </c>
      <c r="AT18" s="349">
        <f t="shared" si="12"/>
        <v>1.3781797594088019E-3</v>
      </c>
      <c r="AU18" s="349">
        <f>AU9/AU$10</f>
        <v>1.4075620042708456E-3</v>
      </c>
      <c r="AV18" s="349">
        <f t="shared" ref="AV18:AW18" si="25">AV9/AV$10</f>
        <v>1.4383545291770522E-3</v>
      </c>
      <c r="AW18" s="349">
        <f t="shared" si="25"/>
        <v>1.2691618522156186E-3</v>
      </c>
      <c r="AX18" s="7">
        <f t="shared" ref="AX18" si="26">AX9/AX$10</f>
        <v>1.2869366973884101E-3</v>
      </c>
    </row>
    <row r="19" spans="19:50" ht="14.4" thickTop="1">
      <c r="Y19" s="405" t="s">
        <v>137</v>
      </c>
      <c r="Z19" s="350"/>
      <c r="AA19" s="350">
        <f t="shared" ref="AA19:AO19" si="27">AA10/AA$10</f>
        <v>1</v>
      </c>
      <c r="AB19" s="350">
        <f t="shared" si="27"/>
        <v>1</v>
      </c>
      <c r="AC19" s="350">
        <f t="shared" si="27"/>
        <v>1</v>
      </c>
      <c r="AD19" s="350">
        <f t="shared" si="27"/>
        <v>1</v>
      </c>
      <c r="AE19" s="350">
        <f t="shared" si="27"/>
        <v>1</v>
      </c>
      <c r="AF19" s="350">
        <f t="shared" si="27"/>
        <v>1</v>
      </c>
      <c r="AG19" s="350">
        <f t="shared" si="27"/>
        <v>1</v>
      </c>
      <c r="AH19" s="350">
        <f t="shared" si="27"/>
        <v>1</v>
      </c>
      <c r="AI19" s="350">
        <f t="shared" si="27"/>
        <v>1</v>
      </c>
      <c r="AJ19" s="350">
        <f t="shared" si="27"/>
        <v>1</v>
      </c>
      <c r="AK19" s="350">
        <f t="shared" si="27"/>
        <v>1</v>
      </c>
      <c r="AL19" s="350">
        <f t="shared" si="27"/>
        <v>1</v>
      </c>
      <c r="AM19" s="350">
        <f t="shared" si="27"/>
        <v>1</v>
      </c>
      <c r="AN19" s="350">
        <f t="shared" si="27"/>
        <v>1</v>
      </c>
      <c r="AO19" s="350">
        <f t="shared" si="27"/>
        <v>1</v>
      </c>
      <c r="AP19" s="350">
        <f t="shared" si="10"/>
        <v>1</v>
      </c>
      <c r="AQ19" s="350">
        <f t="shared" si="10"/>
        <v>1</v>
      </c>
      <c r="AR19" s="350">
        <f t="shared" si="11"/>
        <v>1</v>
      </c>
      <c r="AS19" s="350">
        <f t="shared" si="11"/>
        <v>1</v>
      </c>
      <c r="AT19" s="350">
        <f t="shared" si="12"/>
        <v>1</v>
      </c>
      <c r="AU19" s="350">
        <f t="shared" si="12"/>
        <v>1</v>
      </c>
      <c r="AV19" s="350">
        <f t="shared" ref="AV19:AW19" si="28">AV10/AV$10</f>
        <v>1</v>
      </c>
      <c r="AW19" s="350">
        <f t="shared" si="28"/>
        <v>1</v>
      </c>
      <c r="AX19" s="350">
        <f t="shared" ref="AX19" si="29">AX10/AX$10</f>
        <v>1</v>
      </c>
    </row>
    <row r="21" spans="19:50">
      <c r="Y21" s="686" t="s">
        <v>393</v>
      </c>
    </row>
    <row r="22" spans="19:50">
      <c r="Y22" s="13"/>
      <c r="Z22" s="382">
        <v>1990</v>
      </c>
      <c r="AA22" s="13">
        <v>1990</v>
      </c>
      <c r="AB22" s="13">
        <f t="shared" ref="AB22:AP22" si="30">AA22+1</f>
        <v>1991</v>
      </c>
      <c r="AC22" s="13">
        <f t="shared" si="30"/>
        <v>1992</v>
      </c>
      <c r="AD22" s="13">
        <f t="shared" si="30"/>
        <v>1993</v>
      </c>
      <c r="AE22" s="13">
        <f t="shared" si="30"/>
        <v>1994</v>
      </c>
      <c r="AF22" s="13">
        <f t="shared" si="30"/>
        <v>1995</v>
      </c>
      <c r="AG22" s="13">
        <f t="shared" si="30"/>
        <v>1996</v>
      </c>
      <c r="AH22" s="13">
        <f t="shared" si="30"/>
        <v>1997</v>
      </c>
      <c r="AI22" s="13">
        <f t="shared" si="30"/>
        <v>1998</v>
      </c>
      <c r="AJ22" s="13">
        <f t="shared" si="30"/>
        <v>1999</v>
      </c>
      <c r="AK22" s="13">
        <f t="shared" si="30"/>
        <v>2000</v>
      </c>
      <c r="AL22" s="13">
        <f t="shared" si="30"/>
        <v>2001</v>
      </c>
      <c r="AM22" s="13">
        <f t="shared" si="30"/>
        <v>2002</v>
      </c>
      <c r="AN22" s="13">
        <f t="shared" si="30"/>
        <v>2003</v>
      </c>
      <c r="AO22" s="13">
        <f t="shared" si="30"/>
        <v>2004</v>
      </c>
      <c r="AP22" s="13">
        <f t="shared" si="30"/>
        <v>2005</v>
      </c>
      <c r="AQ22" s="13">
        <f t="shared" ref="AQ22:AU22" si="31">AP22+1</f>
        <v>2006</v>
      </c>
      <c r="AR22" s="13">
        <f t="shared" si="31"/>
        <v>2007</v>
      </c>
      <c r="AS22" s="13">
        <f t="shared" si="31"/>
        <v>2008</v>
      </c>
      <c r="AT22" s="13">
        <f t="shared" si="31"/>
        <v>2009</v>
      </c>
      <c r="AU22" s="13">
        <f t="shared" si="31"/>
        <v>2010</v>
      </c>
      <c r="AV22" s="13">
        <f t="shared" ref="AV22" si="32">AU22+1</f>
        <v>2011</v>
      </c>
      <c r="AW22" s="13">
        <f t="shared" ref="AW22:AX22" si="33">AV22+1</f>
        <v>2012</v>
      </c>
      <c r="AX22" s="13">
        <f t="shared" si="33"/>
        <v>2013</v>
      </c>
    </row>
    <row r="23" spans="19:50">
      <c r="Y23" s="17" t="s">
        <v>132</v>
      </c>
      <c r="Z23" s="41">
        <f>AA5</f>
        <v>29836.939992751511</v>
      </c>
      <c r="AA23" s="19">
        <f>AA5/$Z23-1</f>
        <v>0</v>
      </c>
      <c r="AB23" s="19">
        <f>AB5/$Z23-1</f>
        <v>-3.5556812504048629E-2</v>
      </c>
      <c r="AC23" s="19">
        <f t="shared" ref="AC23:AW23" si="34">AC5/$Z23-1</f>
        <v>2.3317685172979052E-2</v>
      </c>
      <c r="AD23" s="19">
        <f t="shared" si="34"/>
        <v>-0.12629348772661408</v>
      </c>
      <c r="AE23" s="19">
        <f t="shared" si="34"/>
        <v>6.4065502207473646E-2</v>
      </c>
      <c r="AF23" s="19">
        <f t="shared" si="34"/>
        <v>1.1824500103628344E-2</v>
      </c>
      <c r="AG23" s="19">
        <f t="shared" si="34"/>
        <v>-1.1158204808508598E-2</v>
      </c>
      <c r="AH23" s="19">
        <f t="shared" si="34"/>
        <v>-2.2440737595749383E-2</v>
      </c>
      <c r="AI23" s="19">
        <f t="shared" si="34"/>
        <v>-7.9254042598022156E-2</v>
      </c>
      <c r="AJ23" s="19">
        <f t="shared" si="34"/>
        <v>-6.4599156190036089E-2</v>
      </c>
      <c r="AK23" s="19">
        <f t="shared" si="34"/>
        <v>-4.8766906717698677E-2</v>
      </c>
      <c r="AL23" s="19">
        <f t="shared" si="34"/>
        <v>-6.1866166954533508E-2</v>
      </c>
      <c r="AM23" s="19">
        <f t="shared" si="34"/>
        <v>-6.0405855695541466E-2</v>
      </c>
      <c r="AN23" s="19">
        <f t="shared" si="34"/>
        <v>-0.11246386683905385</v>
      </c>
      <c r="AO23" s="19">
        <f t="shared" si="34"/>
        <v>-5.5288631818863898E-2</v>
      </c>
      <c r="AP23" s="19">
        <f t="shared" si="34"/>
        <v>-4.8841020547509606E-2</v>
      </c>
      <c r="AQ23" s="19">
        <f t="shared" si="34"/>
        <v>-6.3956345296871997E-2</v>
      </c>
      <c r="AR23" s="19">
        <f t="shared" si="34"/>
        <v>-4.2984642069511581E-2</v>
      </c>
      <c r="AS23" s="19">
        <f t="shared" si="34"/>
        <v>-3.7730710115486898E-2</v>
      </c>
      <c r="AT23" s="19">
        <f t="shared" si="34"/>
        <v>-5.7678322245482194E-2</v>
      </c>
      <c r="AU23" s="19">
        <f t="shared" si="34"/>
        <v>-2.748436119261366E-2</v>
      </c>
      <c r="AV23" s="19">
        <f t="shared" si="34"/>
        <v>-4.0037964160498318E-2</v>
      </c>
      <c r="AW23" s="19">
        <f t="shared" si="34"/>
        <v>-5.9198415651532943E-2</v>
      </c>
      <c r="AX23" s="19">
        <f t="shared" ref="AX23" si="35">AX5/$Z23-1</f>
        <v>-6.2960850513520183E-2</v>
      </c>
    </row>
    <row r="24" spans="19:50">
      <c r="Y24" s="17" t="s">
        <v>133</v>
      </c>
      <c r="Z24" s="41">
        <f t="shared" ref="Z24:Z28" si="36">AA6</f>
        <v>12349.469022355139</v>
      </c>
      <c r="AA24" s="19">
        <f>AA6/$Z24-1</f>
        <v>0</v>
      </c>
      <c r="AB24" s="19">
        <f>AB6/$Z24-1</f>
        <v>-1.1501935079708092E-2</v>
      </c>
      <c r="AC24" s="19">
        <f t="shared" ref="AC24:AW24" si="37">AC6/$Z24-1</f>
        <v>-1.5192064674955486E-2</v>
      </c>
      <c r="AD24" s="19">
        <f t="shared" si="37"/>
        <v>-3.0830804634683462E-2</v>
      </c>
      <c r="AE24" s="19">
        <f t="shared" si="37"/>
        <v>-4.4744942668188958E-2</v>
      </c>
      <c r="AF24" s="19">
        <f t="shared" si="37"/>
        <v>-6.7370457097323255E-2</v>
      </c>
      <c r="AG24" s="19">
        <f t="shared" si="37"/>
        <v>-8.8845925287829974E-2</v>
      </c>
      <c r="AH24" s="19">
        <f t="shared" si="37"/>
        <v>-0.1129636791087909</v>
      </c>
      <c r="AI24" s="19">
        <f t="shared" si="37"/>
        <v>-0.14325048878701618</v>
      </c>
      <c r="AJ24" s="19">
        <f t="shared" si="37"/>
        <v>-0.16945579313940617</v>
      </c>
      <c r="AK24" s="19">
        <f t="shared" si="37"/>
        <v>-0.19390472663271752</v>
      </c>
      <c r="AL24" s="19">
        <f t="shared" si="37"/>
        <v>-0.23832280945380335</v>
      </c>
      <c r="AM24" s="19">
        <f t="shared" si="37"/>
        <v>-0.26305967413217646</v>
      </c>
      <c r="AN24" s="19">
        <f t="shared" si="37"/>
        <v>-0.2867067033362718</v>
      </c>
      <c r="AO24" s="19">
        <f t="shared" si="37"/>
        <v>-0.3143585388233272</v>
      </c>
      <c r="AP24" s="19">
        <f t="shared" si="37"/>
        <v>-0.34028164624693147</v>
      </c>
      <c r="AQ24" s="19">
        <f t="shared" si="37"/>
        <v>-0.36826747852571728</v>
      </c>
      <c r="AR24" s="19">
        <f t="shared" si="37"/>
        <v>-0.39736757810513301</v>
      </c>
      <c r="AS24" s="19">
        <f t="shared" si="37"/>
        <v>-0.42286861463402181</v>
      </c>
      <c r="AT24" s="19">
        <f t="shared" si="37"/>
        <v>-0.45220391403801674</v>
      </c>
      <c r="AU24" s="19">
        <f t="shared" si="37"/>
        <v>-0.48379851113467631</v>
      </c>
      <c r="AV24" s="19">
        <f t="shared" si="37"/>
        <v>-0.50329697930076411</v>
      </c>
      <c r="AW24" s="19">
        <f t="shared" si="37"/>
        <v>-0.5233260992379104</v>
      </c>
      <c r="AX24" s="19">
        <f t="shared" ref="AX24" si="38">AX6/$Z24-1</f>
        <v>-0.54074382904746709</v>
      </c>
    </row>
    <row r="25" spans="19:50">
      <c r="Y25" s="17" t="s">
        <v>134</v>
      </c>
      <c r="Z25" s="41">
        <f t="shared" si="36"/>
        <v>1366.8974631648966</v>
      </c>
      <c r="AA25" s="19">
        <f t="shared" ref="AA25:AB28" si="39">AA7/$Z25-1</f>
        <v>0</v>
      </c>
      <c r="AB25" s="19">
        <f t="shared" si="39"/>
        <v>-1.1007775582254298E-2</v>
      </c>
      <c r="AC25" s="19">
        <f t="shared" ref="AC25:AW25" si="40">AC7/$Z25-1</f>
        <v>-1.8223398789473322E-2</v>
      </c>
      <c r="AD25" s="19">
        <f t="shared" si="40"/>
        <v>-2.646331792597767E-3</v>
      </c>
      <c r="AE25" s="19">
        <f t="shared" si="40"/>
        <v>1.7151839860667373E-3</v>
      </c>
      <c r="AF25" s="19">
        <f t="shared" si="40"/>
        <v>3.3824735584969678E-2</v>
      </c>
      <c r="AG25" s="19">
        <f t="shared" si="40"/>
        <v>2.3665051829726114E-2</v>
      </c>
      <c r="AH25" s="19">
        <f t="shared" si="40"/>
        <v>-2.6801569849830842E-2</v>
      </c>
      <c r="AI25" s="19">
        <f t="shared" si="40"/>
        <v>-6.3949728786960147E-2</v>
      </c>
      <c r="AJ25" s="19">
        <f t="shared" si="40"/>
        <v>-5.7306193782852066E-2</v>
      </c>
      <c r="AK25" s="19">
        <f t="shared" si="40"/>
        <v>-6.4612617177516762E-2</v>
      </c>
      <c r="AL25" s="19">
        <f t="shared" si="40"/>
        <v>-0.10118212831059925</v>
      </c>
      <c r="AM25" s="19">
        <f t="shared" si="40"/>
        <v>-8.1899488746033033E-2</v>
      </c>
      <c r="AN25" s="19">
        <f t="shared" si="40"/>
        <v>-9.6666972147940289E-2</v>
      </c>
      <c r="AO25" s="19">
        <f t="shared" si="40"/>
        <v>-1.6249634889764608E-2</v>
      </c>
      <c r="AP25" s="19">
        <f t="shared" si="40"/>
        <v>2.8061594716494165E-2</v>
      </c>
      <c r="AQ25" s="19">
        <f t="shared" si="40"/>
        <v>6.0207537493000896E-2</v>
      </c>
      <c r="AR25" s="19">
        <f t="shared" si="40"/>
        <v>5.9019549273927829E-2</v>
      </c>
      <c r="AS25" s="19">
        <f t="shared" si="40"/>
        <v>4.9062746504926258E-2</v>
      </c>
      <c r="AT25" s="19">
        <f t="shared" si="40"/>
        <v>-1.6704869160489411E-2</v>
      </c>
      <c r="AU25" s="19">
        <f t="shared" si="40"/>
        <v>0.41385670681054343</v>
      </c>
      <c r="AV25" s="19">
        <f t="shared" si="40"/>
        <v>0.14573675035791367</v>
      </c>
      <c r="AW25" s="19">
        <f t="shared" si="40"/>
        <v>0.14588856486859303</v>
      </c>
      <c r="AX25" s="19">
        <f t="shared" ref="AX25" si="41">AX7/$Z25-1</f>
        <v>0.13305294938928314</v>
      </c>
    </row>
    <row r="26" spans="19:50">
      <c r="Y26" s="17" t="s">
        <v>135</v>
      </c>
      <c r="Z26" s="41">
        <f t="shared" si="36"/>
        <v>4973.1512402748012</v>
      </c>
      <c r="AA26" s="19">
        <f t="shared" si="39"/>
        <v>0</v>
      </c>
      <c r="AB26" s="19">
        <f t="shared" si="39"/>
        <v>-0.10134767296864244</v>
      </c>
      <c r="AC26" s="19">
        <f t="shared" ref="AC26:AW26" si="42">AC8/$Z26-1</f>
        <v>-0.1947425404472215</v>
      </c>
      <c r="AD26" s="19">
        <f t="shared" si="42"/>
        <v>-0.32328349826305014</v>
      </c>
      <c r="AE26" s="19">
        <f t="shared" si="42"/>
        <v>-0.40943835427806774</v>
      </c>
      <c r="AF26" s="19">
        <f t="shared" si="42"/>
        <v>-0.46773226419420333</v>
      </c>
      <c r="AG26" s="19">
        <f t="shared" si="42"/>
        <v>-0.53481674177715255</v>
      </c>
      <c r="AH26" s="19">
        <f t="shared" si="42"/>
        <v>-0.55839409125128403</v>
      </c>
      <c r="AI26" s="19">
        <f t="shared" si="42"/>
        <v>-0.59625720598594523</v>
      </c>
      <c r="AJ26" s="19">
        <f t="shared" si="42"/>
        <v>-0.60717042681013567</v>
      </c>
      <c r="AK26" s="19">
        <f t="shared" si="42"/>
        <v>-0.63086285093280436</v>
      </c>
      <c r="AL26" s="19">
        <f t="shared" si="42"/>
        <v>-0.67821841428202523</v>
      </c>
      <c r="AM26" s="19">
        <f t="shared" si="42"/>
        <v>-0.78726869594668458</v>
      </c>
      <c r="AN26" s="19">
        <f t="shared" si="42"/>
        <v>-0.79537661121650938</v>
      </c>
      <c r="AO26" s="19">
        <f t="shared" si="42"/>
        <v>-0.80362701863471175</v>
      </c>
      <c r="AP26" s="19">
        <f t="shared" si="42"/>
        <v>-0.803659645175264</v>
      </c>
      <c r="AQ26" s="19">
        <f t="shared" si="42"/>
        <v>-0.80246012939114686</v>
      </c>
      <c r="AR26" s="19">
        <f t="shared" si="42"/>
        <v>-0.80394107153125027</v>
      </c>
      <c r="AS26" s="19">
        <f t="shared" si="42"/>
        <v>-0.80960715574433295</v>
      </c>
      <c r="AT26" s="19">
        <f t="shared" si="42"/>
        <v>-0.81572319959683082</v>
      </c>
      <c r="AU26" s="19">
        <f t="shared" si="42"/>
        <v>-0.82206889781963266</v>
      </c>
      <c r="AV26" s="19">
        <f t="shared" si="42"/>
        <v>-0.82559700563624849</v>
      </c>
      <c r="AW26" s="19">
        <f t="shared" si="42"/>
        <v>-0.82896408569366442</v>
      </c>
      <c r="AX26" s="19">
        <f t="shared" ref="AX26" si="43">AX8/$Z26-1</f>
        <v>-0.83572461267257747</v>
      </c>
    </row>
    <row r="27" spans="19:50" ht="14.4" thickBot="1">
      <c r="Y27" s="404" t="s">
        <v>136</v>
      </c>
      <c r="Z27" s="687">
        <f t="shared" si="36"/>
        <v>59.904806457799999</v>
      </c>
      <c r="AA27" s="20">
        <f t="shared" si="39"/>
        <v>0</v>
      </c>
      <c r="AB27" s="20">
        <f t="shared" si="39"/>
        <v>-3.7112820363857657E-2</v>
      </c>
      <c r="AC27" s="20">
        <f t="shared" ref="AC27:AW27" si="44">AC9/$Z27-1</f>
        <v>-8.6572087003625287E-2</v>
      </c>
      <c r="AD27" s="20">
        <f t="shared" si="44"/>
        <v>-0.135140058270665</v>
      </c>
      <c r="AE27" s="20">
        <f t="shared" si="44"/>
        <v>-7.4239146809244705E-2</v>
      </c>
      <c r="AF27" s="20">
        <f t="shared" si="44"/>
        <v>-3.4034139681867526E-2</v>
      </c>
      <c r="AG27" s="20">
        <f t="shared" si="44"/>
        <v>-7.2977293534528753E-2</v>
      </c>
      <c r="AH27" s="20">
        <f t="shared" si="44"/>
        <v>-8.1588547700976788E-2</v>
      </c>
      <c r="AI27" s="20">
        <f t="shared" si="44"/>
        <v>-0.12171362807317165</v>
      </c>
      <c r="AJ27" s="20">
        <f t="shared" si="44"/>
        <v>-0.13226645737987053</v>
      </c>
      <c r="AK27" s="20">
        <f t="shared" si="44"/>
        <v>-9.5412407330393578E-2</v>
      </c>
      <c r="AL27" s="20">
        <f t="shared" si="44"/>
        <v>-0.13546095185728457</v>
      </c>
      <c r="AM27" s="20">
        <f t="shared" si="44"/>
        <v>-0.11737878279188474</v>
      </c>
      <c r="AN27" s="20">
        <f t="shared" si="44"/>
        <v>-0.16227311782482634</v>
      </c>
      <c r="AO27" s="20">
        <f t="shared" si="44"/>
        <v>-0.10400019422462892</v>
      </c>
      <c r="AP27" s="20">
        <f t="shared" si="44"/>
        <v>-0.10204102831892348</v>
      </c>
      <c r="AQ27" s="20">
        <f t="shared" si="44"/>
        <v>-8.8807640881832572E-2</v>
      </c>
      <c r="AR27" s="20">
        <f t="shared" si="44"/>
        <v>-0.15043890551834971</v>
      </c>
      <c r="AS27" s="20">
        <f t="shared" si="44"/>
        <v>-0.17159472487472771</v>
      </c>
      <c r="AT27" s="20">
        <f t="shared" si="44"/>
        <v>-0.14433764779277014</v>
      </c>
      <c r="AU27" s="20">
        <f t="shared" si="44"/>
        <v>-0.10094695646934371</v>
      </c>
      <c r="AV27" s="20">
        <f t="shared" si="44"/>
        <v>-0.10528120659972207</v>
      </c>
      <c r="AW27" s="20">
        <f t="shared" si="44"/>
        <v>-0.2283853832903685</v>
      </c>
      <c r="AX27" s="20">
        <f t="shared" ref="AX27" si="45">AX9/$Z27-1</f>
        <v>-0.22570720313277104</v>
      </c>
    </row>
    <row r="28" spans="19:50" ht="14.4" thickTop="1">
      <c r="Y28" s="405" t="s">
        <v>137</v>
      </c>
      <c r="Z28" s="206">
        <f t="shared" si="36"/>
        <v>48586.362525004144</v>
      </c>
      <c r="AA28" s="21">
        <f t="shared" si="39"/>
        <v>0</v>
      </c>
      <c r="AB28" s="21">
        <f t="shared" si="39"/>
        <v>-3.5488071646769259E-2</v>
      </c>
      <c r="AC28" s="21">
        <f t="shared" ref="AC28:AW28" si="46">AC10/$Z28-1</f>
        <v>-1.0094710564349407E-2</v>
      </c>
      <c r="AD28" s="21">
        <f t="shared" si="46"/>
        <v>-0.11872479262411617</v>
      </c>
      <c r="AE28" s="21">
        <f t="shared" si="46"/>
        <v>-1.3982512038108852E-2</v>
      </c>
      <c r="AF28" s="21">
        <f t="shared" si="46"/>
        <v>-5.6828490187330161E-2</v>
      </c>
      <c r="AG28" s="21">
        <f t="shared" si="46"/>
        <v>-8.3601138515658757E-2</v>
      </c>
      <c r="AH28" s="21">
        <f t="shared" si="46"/>
        <v>-0.10050361777533634</v>
      </c>
      <c r="AI28" s="21">
        <f t="shared" si="46"/>
        <v>-0.14806102844279123</v>
      </c>
      <c r="AJ28" s="21">
        <f t="shared" si="46"/>
        <v>-0.14666534585246205</v>
      </c>
      <c r="AK28" s="21">
        <f t="shared" si="46"/>
        <v>-0.1457422653203535</v>
      </c>
      <c r="AL28" s="21">
        <f t="shared" si="46"/>
        <v>-0.17100190128807113</v>
      </c>
      <c r="AM28" s="21">
        <f t="shared" si="46"/>
        <v>-0.18698990343211896</v>
      </c>
      <c r="AN28" s="21">
        <f t="shared" si="46"/>
        <v>-0.22626999811313742</v>
      </c>
      <c r="AO28" s="21">
        <f t="shared" si="46"/>
        <v>-0.1966972732875476</v>
      </c>
      <c r="AP28" s="21">
        <f t="shared" si="46"/>
        <v>-0.1980811103135055</v>
      </c>
      <c r="AQ28" s="21">
        <f t="shared" si="46"/>
        <v>-0.2134332964618415</v>
      </c>
      <c r="AR28" s="21">
        <f t="shared" si="46"/>
        <v>-0.20821208122880153</v>
      </c>
      <c r="AS28" s="21">
        <f t="shared" si="46"/>
        <v>-0.21235354305467191</v>
      </c>
      <c r="AT28" s="21">
        <f t="shared" si="46"/>
        <v>-0.23450238873073104</v>
      </c>
      <c r="AU28" s="21">
        <f t="shared" si="46"/>
        <v>-0.2124737047493388</v>
      </c>
      <c r="AV28" s="21">
        <f t="shared" si="46"/>
        <v>-0.23304850639269781</v>
      </c>
      <c r="AW28" s="21">
        <f t="shared" si="46"/>
        <v>-0.25039803019209661</v>
      </c>
      <c r="AX28" s="21">
        <f t="shared" ref="AX28" si="47">AX10/$Z28-1</f>
        <v>-0.25818550173279542</v>
      </c>
    </row>
    <row r="29" spans="19:50">
      <c r="Z29" s="22"/>
      <c r="AA29" s="22"/>
      <c r="AB29" s="22"/>
      <c r="AC29" s="22"/>
      <c r="AD29" s="22"/>
      <c r="AE29" s="22"/>
      <c r="AF29" s="22"/>
      <c r="AG29" s="22"/>
      <c r="AH29" s="22"/>
      <c r="AI29" s="22"/>
      <c r="AJ29" s="22"/>
      <c r="AK29" s="22"/>
      <c r="AL29" s="22"/>
      <c r="AM29" s="22"/>
      <c r="AN29" s="22"/>
      <c r="AO29" s="22"/>
      <c r="AP29" s="22"/>
      <c r="AQ29" s="22"/>
      <c r="AR29" s="22"/>
      <c r="AS29" s="22"/>
      <c r="AT29" s="22"/>
      <c r="AU29" s="22"/>
      <c r="AV29" s="22"/>
      <c r="AW29" s="22"/>
      <c r="AX29" s="22"/>
    </row>
    <row r="30" spans="19:50">
      <c r="Y30" s="694" t="s">
        <v>392</v>
      </c>
    </row>
    <row r="31" spans="19:50">
      <c r="Y31" s="13"/>
      <c r="Z31" s="382">
        <v>1990</v>
      </c>
      <c r="AA31" s="13">
        <v>1990</v>
      </c>
      <c r="AB31" s="13">
        <f t="shared" ref="AB31" si="48">AA31+1</f>
        <v>1991</v>
      </c>
      <c r="AC31" s="13">
        <f t="shared" ref="AC31" si="49">AB31+1</f>
        <v>1992</v>
      </c>
      <c r="AD31" s="13">
        <f t="shared" ref="AD31" si="50">AC31+1</f>
        <v>1993</v>
      </c>
      <c r="AE31" s="13">
        <f t="shared" ref="AE31" si="51">AD31+1</f>
        <v>1994</v>
      </c>
      <c r="AF31" s="13">
        <f t="shared" ref="AF31" si="52">AE31+1</f>
        <v>1995</v>
      </c>
      <c r="AG31" s="13">
        <f t="shared" ref="AG31" si="53">AF31+1</f>
        <v>1996</v>
      </c>
      <c r="AH31" s="13">
        <f t="shared" ref="AH31" si="54">AG31+1</f>
        <v>1997</v>
      </c>
      <c r="AI31" s="13">
        <f t="shared" ref="AI31" si="55">AH31+1</f>
        <v>1998</v>
      </c>
      <c r="AJ31" s="13">
        <f t="shared" ref="AJ31" si="56">AI31+1</f>
        <v>1999</v>
      </c>
      <c r="AK31" s="13">
        <f t="shared" ref="AK31" si="57">AJ31+1</f>
        <v>2000</v>
      </c>
      <c r="AL31" s="13">
        <f t="shared" ref="AL31" si="58">AK31+1</f>
        <v>2001</v>
      </c>
      <c r="AM31" s="13">
        <f t="shared" ref="AM31" si="59">AL31+1</f>
        <v>2002</v>
      </c>
      <c r="AN31" s="13">
        <f t="shared" ref="AN31" si="60">AM31+1</f>
        <v>2003</v>
      </c>
      <c r="AO31" s="13">
        <f t="shared" ref="AO31" si="61">AN31+1</f>
        <v>2004</v>
      </c>
      <c r="AP31" s="13">
        <f t="shared" ref="AP31" si="62">AO31+1</f>
        <v>2005</v>
      </c>
      <c r="AQ31" s="13">
        <f t="shared" ref="AQ31" si="63">AP31+1</f>
        <v>2006</v>
      </c>
      <c r="AR31" s="13">
        <f t="shared" ref="AR31" si="64">AQ31+1</f>
        <v>2007</v>
      </c>
      <c r="AS31" s="13">
        <f t="shared" ref="AS31" si="65">AR31+1</f>
        <v>2008</v>
      </c>
      <c r="AT31" s="13">
        <f t="shared" ref="AT31" si="66">AS31+1</f>
        <v>2009</v>
      </c>
      <c r="AU31" s="13">
        <f t="shared" ref="AU31" si="67">AT31+1</f>
        <v>2010</v>
      </c>
      <c r="AV31" s="13">
        <f t="shared" ref="AV31" si="68">AU31+1</f>
        <v>2011</v>
      </c>
      <c r="AW31" s="13">
        <f t="shared" ref="AW31:AX31" si="69">AV31+1</f>
        <v>2012</v>
      </c>
      <c r="AX31" s="13">
        <f t="shared" si="69"/>
        <v>2013</v>
      </c>
    </row>
    <row r="32" spans="19:50">
      <c r="Y32" s="17" t="s">
        <v>132</v>
      </c>
      <c r="Z32" s="688">
        <f>AP5</f>
        <v>28379.673393490724</v>
      </c>
      <c r="AA32" s="676"/>
      <c r="AB32" s="676"/>
      <c r="AC32" s="676"/>
      <c r="AD32" s="676"/>
      <c r="AE32" s="676"/>
      <c r="AF32" s="676"/>
      <c r="AG32" s="676"/>
      <c r="AH32" s="676"/>
      <c r="AI32" s="676"/>
      <c r="AJ32" s="676"/>
      <c r="AK32" s="676"/>
      <c r="AL32" s="676"/>
      <c r="AM32" s="676"/>
      <c r="AN32" s="676"/>
      <c r="AO32" s="676"/>
      <c r="AP32" s="19">
        <f t="shared" ref="AP32:AW32" si="70">AP5/$Z32-1</f>
        <v>0</v>
      </c>
      <c r="AQ32" s="19">
        <f t="shared" si="70"/>
        <v>-1.5891480894248744E-2</v>
      </c>
      <c r="AR32" s="19">
        <f t="shared" si="70"/>
        <v>6.1570973985538568E-3</v>
      </c>
      <c r="AS32" s="19">
        <f t="shared" si="70"/>
        <v>1.1680813273106105E-2</v>
      </c>
      <c r="AT32" s="19">
        <f t="shared" si="70"/>
        <v>-9.2910879136730573E-3</v>
      </c>
      <c r="AU32" s="19">
        <f t="shared" si="70"/>
        <v>2.2453301515577673E-2</v>
      </c>
      <c r="AV32" s="19">
        <f t="shared" si="70"/>
        <v>9.2550841417473606E-3</v>
      </c>
      <c r="AW32" s="19">
        <f t="shared" si="70"/>
        <v>-1.0889236529087243E-2</v>
      </c>
      <c r="AX32" s="19">
        <f t="shared" ref="AX32" si="71">AX5/$Z32-1</f>
        <v>-1.484486849310751E-2</v>
      </c>
    </row>
    <row r="33" spans="25:50">
      <c r="Y33" s="17" t="s">
        <v>133</v>
      </c>
      <c r="Z33" s="688">
        <f t="shared" ref="Z33:Z37" si="72">AP6</f>
        <v>8147.1713731526488</v>
      </c>
      <c r="AA33" s="676"/>
      <c r="AB33" s="676"/>
      <c r="AC33" s="676"/>
      <c r="AD33" s="676"/>
      <c r="AE33" s="676"/>
      <c r="AF33" s="676"/>
      <c r="AG33" s="676"/>
      <c r="AH33" s="676"/>
      <c r="AI33" s="676"/>
      <c r="AJ33" s="676"/>
      <c r="AK33" s="676"/>
      <c r="AL33" s="676"/>
      <c r="AM33" s="676"/>
      <c r="AN33" s="676"/>
      <c r="AO33" s="676"/>
      <c r="AP33" s="19">
        <f t="shared" ref="AP33:AW33" si="73">AP6/$Z33-1</f>
        <v>0</v>
      </c>
      <c r="AQ33" s="19">
        <f t="shared" si="73"/>
        <v>-4.2420878727380096E-2</v>
      </c>
      <c r="AR33" s="19">
        <f t="shared" si="73"/>
        <v>-8.6530762003884876E-2</v>
      </c>
      <c r="AS33" s="19">
        <f t="shared" si="73"/>
        <v>-0.12518519140366757</v>
      </c>
      <c r="AT33" s="19">
        <f t="shared" si="73"/>
        <v>-0.1696515901890121</v>
      </c>
      <c r="AU33" s="19">
        <f t="shared" si="73"/>
        <v>-0.21754262871616725</v>
      </c>
      <c r="AV33" s="19">
        <f t="shared" si="73"/>
        <v>-0.24709837482382524</v>
      </c>
      <c r="AW33" s="19">
        <f t="shared" si="73"/>
        <v>-0.27745848201684586</v>
      </c>
      <c r="AX33" s="19">
        <f t="shared" ref="AX33" si="74">AX6/$Z33-1</f>
        <v>-0.30386024833192427</v>
      </c>
    </row>
    <row r="34" spans="25:50">
      <c r="Y34" s="17" t="s">
        <v>134</v>
      </c>
      <c r="Z34" s="688">
        <f t="shared" si="72"/>
        <v>1405.2547857952338</v>
      </c>
      <c r="AA34" s="676"/>
      <c r="AB34" s="676"/>
      <c r="AC34" s="676"/>
      <c r="AD34" s="676"/>
      <c r="AE34" s="676"/>
      <c r="AF34" s="676"/>
      <c r="AG34" s="676"/>
      <c r="AH34" s="676"/>
      <c r="AI34" s="676"/>
      <c r="AJ34" s="676"/>
      <c r="AK34" s="676"/>
      <c r="AL34" s="676"/>
      <c r="AM34" s="676"/>
      <c r="AN34" s="676"/>
      <c r="AO34" s="676"/>
      <c r="AP34" s="19">
        <f t="shared" ref="AP34:AW34" si="75">AP7/$Z34-1</f>
        <v>0</v>
      </c>
      <c r="AQ34" s="19">
        <f t="shared" si="75"/>
        <v>3.1268498834811087E-2</v>
      </c>
      <c r="AR34" s="19">
        <f t="shared" si="75"/>
        <v>3.0112937509324089E-2</v>
      </c>
      <c r="AS34" s="19">
        <f t="shared" si="75"/>
        <v>2.0427912000957171E-2</v>
      </c>
      <c r="AT34" s="19">
        <f t="shared" si="75"/>
        <v>-4.3544534789599409E-2</v>
      </c>
      <c r="AU34" s="19">
        <f t="shared" si="75"/>
        <v>0.37526458927827111</v>
      </c>
      <c r="AV34" s="19">
        <f t="shared" si="75"/>
        <v>0.11446313746781933</v>
      </c>
      <c r="AW34" s="19">
        <f t="shared" si="75"/>
        <v>0.11461080810492841</v>
      </c>
      <c r="AX34" s="19">
        <f t="shared" ref="AX34" si="76">AX7/$Z34-1</f>
        <v>0.10212554890910241</v>
      </c>
    </row>
    <row r="35" spans="25:50">
      <c r="Y35" s="17" t="s">
        <v>135</v>
      </c>
      <c r="Z35" s="688">
        <f t="shared" si="72"/>
        <v>976.43027911263027</v>
      </c>
      <c r="AA35" s="676"/>
      <c r="AB35" s="676"/>
      <c r="AC35" s="676"/>
      <c r="AD35" s="676"/>
      <c r="AE35" s="676"/>
      <c r="AF35" s="676"/>
      <c r="AG35" s="676"/>
      <c r="AH35" s="676"/>
      <c r="AI35" s="676"/>
      <c r="AJ35" s="676"/>
      <c r="AK35" s="676"/>
      <c r="AL35" s="676"/>
      <c r="AM35" s="676"/>
      <c r="AN35" s="676"/>
      <c r="AO35" s="676"/>
      <c r="AP35" s="19">
        <f t="shared" ref="AP35:AW35" si="77">AP8/$Z35-1</f>
        <v>0</v>
      </c>
      <c r="AQ35" s="19">
        <f t="shared" si="77"/>
        <v>6.1093695444727203E-3</v>
      </c>
      <c r="AR35" s="19">
        <f t="shared" si="77"/>
        <v>-1.4333597198473713E-3</v>
      </c>
      <c r="AS35" s="19">
        <f t="shared" si="77"/>
        <v>-3.0291839771696583E-2</v>
      </c>
      <c r="AT35" s="19">
        <f t="shared" si="77"/>
        <v>-6.1442052665818037E-2</v>
      </c>
      <c r="AU35" s="19">
        <f t="shared" si="77"/>
        <v>-9.3761940385621245E-2</v>
      </c>
      <c r="AV35" s="19">
        <f t="shared" si="77"/>
        <v>-0.11173128662503951</v>
      </c>
      <c r="AW35" s="19">
        <f t="shared" si="77"/>
        <v>-0.12888048685145992</v>
      </c>
      <c r="AX35" s="19">
        <f t="shared" ref="AX35" si="78">AX8/$Z35-1</f>
        <v>-0.1633131789230815</v>
      </c>
    </row>
    <row r="36" spans="25:50" ht="14.4" thickBot="1">
      <c r="Y36" s="404" t="s">
        <v>136</v>
      </c>
      <c r="Z36" s="690">
        <f t="shared" si="72"/>
        <v>53.792058405600002</v>
      </c>
      <c r="AA36" s="691"/>
      <c r="AB36" s="691"/>
      <c r="AC36" s="691"/>
      <c r="AD36" s="691"/>
      <c r="AE36" s="691"/>
      <c r="AF36" s="691"/>
      <c r="AG36" s="691"/>
      <c r="AH36" s="691"/>
      <c r="AI36" s="691"/>
      <c r="AJ36" s="691"/>
      <c r="AK36" s="691"/>
      <c r="AL36" s="691"/>
      <c r="AM36" s="691"/>
      <c r="AN36" s="691"/>
      <c r="AO36" s="691"/>
      <c r="AP36" s="20">
        <f t="shared" ref="AP36:AW36" si="79">AP9/$Z36-1</f>
        <v>0</v>
      </c>
      <c r="AQ36" s="20">
        <f t="shared" si="79"/>
        <v>1.4737184943223625E-2</v>
      </c>
      <c r="AR36" s="20">
        <f t="shared" si="79"/>
        <v>-5.3897648696376588E-2</v>
      </c>
      <c r="AS36" s="20">
        <f t="shared" si="79"/>
        <v>-7.745754399623872E-2</v>
      </c>
      <c r="AT36" s="20">
        <f t="shared" si="79"/>
        <v>-4.7103064625171998E-2</v>
      </c>
      <c r="AU36" s="20">
        <f t="shared" si="79"/>
        <v>1.2183984837652595E-3</v>
      </c>
      <c r="AV36" s="20">
        <f t="shared" si="79"/>
        <v>-3.6083812100374812E-3</v>
      </c>
      <c r="AW36" s="20">
        <f t="shared" si="79"/>
        <v>-0.14070170125358261</v>
      </c>
      <c r="AX36" s="20">
        <f t="shared" ref="AX36" si="80">AX9/$Z36-1</f>
        <v>-0.13771918173759212</v>
      </c>
    </row>
    <row r="37" spans="25:50" ht="14.4" thickTop="1">
      <c r="Y37" s="405" t="s">
        <v>137</v>
      </c>
      <c r="Z37" s="689">
        <f t="shared" si="72"/>
        <v>38962.321889956831</v>
      </c>
      <c r="AA37" s="692"/>
      <c r="AB37" s="692"/>
      <c r="AC37" s="692"/>
      <c r="AD37" s="692"/>
      <c r="AE37" s="692"/>
      <c r="AF37" s="692"/>
      <c r="AG37" s="692"/>
      <c r="AH37" s="692"/>
      <c r="AI37" s="692"/>
      <c r="AJ37" s="692"/>
      <c r="AK37" s="692"/>
      <c r="AL37" s="692"/>
      <c r="AM37" s="692"/>
      <c r="AN37" s="692"/>
      <c r="AO37" s="692"/>
      <c r="AP37" s="21">
        <f t="shared" ref="AP37:AW37" si="81">AP10/$Z37-1</f>
        <v>0</v>
      </c>
      <c r="AQ37" s="21">
        <f t="shared" si="81"/>
        <v>-1.9144312904685323E-2</v>
      </c>
      <c r="AR37" s="21">
        <f t="shared" si="81"/>
        <v>-1.2633410991549021E-2</v>
      </c>
      <c r="AS37" s="21">
        <f t="shared" si="81"/>
        <v>-1.7797850786064218E-2</v>
      </c>
      <c r="AT37" s="21">
        <f t="shared" si="81"/>
        <v>-4.5417658675510508E-2</v>
      </c>
      <c r="AU37" s="21">
        <f t="shared" si="81"/>
        <v>-1.7947693489874128E-2</v>
      </c>
      <c r="AV37" s="21">
        <f t="shared" si="81"/>
        <v>-4.36046544468639E-2</v>
      </c>
      <c r="AW37" s="21">
        <f t="shared" si="81"/>
        <v>-6.5239665197367014E-2</v>
      </c>
      <c r="AX37" s="21">
        <f t="shared" ref="AX37" si="82">AX10/$Z37-1</f>
        <v>-7.4950711589781172E-2</v>
      </c>
    </row>
    <row r="38" spans="25:50"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  <c r="AO38" s="22"/>
      <c r="AP38" s="22"/>
    </row>
    <row r="39" spans="25:50">
      <c r="Y39" s="694" t="s">
        <v>394</v>
      </c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  <c r="AM39" s="22"/>
      <c r="AN39" s="22"/>
      <c r="AO39" s="22"/>
      <c r="AP39" s="22"/>
    </row>
    <row r="40" spans="25:50">
      <c r="Y40" s="13"/>
      <c r="Z40" s="382"/>
      <c r="AA40" s="13">
        <v>1990</v>
      </c>
      <c r="AB40" s="13">
        <f t="shared" ref="AB40:AP40" si="83">AA40+1</f>
        <v>1991</v>
      </c>
      <c r="AC40" s="13">
        <f t="shared" si="83"/>
        <v>1992</v>
      </c>
      <c r="AD40" s="13">
        <f t="shared" si="83"/>
        <v>1993</v>
      </c>
      <c r="AE40" s="13">
        <f t="shared" si="83"/>
        <v>1994</v>
      </c>
      <c r="AF40" s="13">
        <f t="shared" si="83"/>
        <v>1995</v>
      </c>
      <c r="AG40" s="13">
        <f t="shared" si="83"/>
        <v>1996</v>
      </c>
      <c r="AH40" s="13">
        <f t="shared" si="83"/>
        <v>1997</v>
      </c>
      <c r="AI40" s="13">
        <f t="shared" si="83"/>
        <v>1998</v>
      </c>
      <c r="AJ40" s="13">
        <f t="shared" si="83"/>
        <v>1999</v>
      </c>
      <c r="AK40" s="13">
        <f t="shared" si="83"/>
        <v>2000</v>
      </c>
      <c r="AL40" s="13">
        <f t="shared" si="83"/>
        <v>2001</v>
      </c>
      <c r="AM40" s="13">
        <f t="shared" si="83"/>
        <v>2002</v>
      </c>
      <c r="AN40" s="13">
        <f t="shared" si="83"/>
        <v>2003</v>
      </c>
      <c r="AO40" s="13">
        <f t="shared" si="83"/>
        <v>2004</v>
      </c>
      <c r="AP40" s="13">
        <f t="shared" si="83"/>
        <v>2005</v>
      </c>
      <c r="AQ40" s="13">
        <f t="shared" ref="AQ40:AU40" si="84">AP40+1</f>
        <v>2006</v>
      </c>
      <c r="AR40" s="13">
        <f t="shared" si="84"/>
        <v>2007</v>
      </c>
      <c r="AS40" s="13">
        <f t="shared" si="84"/>
        <v>2008</v>
      </c>
      <c r="AT40" s="13">
        <f t="shared" si="84"/>
        <v>2009</v>
      </c>
      <c r="AU40" s="13">
        <f t="shared" si="84"/>
        <v>2010</v>
      </c>
      <c r="AV40" s="13">
        <f t="shared" ref="AV40" si="85">AU40+1</f>
        <v>2011</v>
      </c>
      <c r="AW40" s="13">
        <f t="shared" ref="AW40:AX40" si="86">AV40+1</f>
        <v>2012</v>
      </c>
      <c r="AX40" s="13">
        <f t="shared" si="86"/>
        <v>2013</v>
      </c>
    </row>
    <row r="41" spans="25:50">
      <c r="Y41" s="17" t="s">
        <v>132</v>
      </c>
      <c r="Z41" s="11"/>
      <c r="AA41" s="11"/>
      <c r="AB41" s="19">
        <f t="shared" ref="AB41:AU41" si="87">AB5/AA5-1</f>
        <v>-3.5556812504048629E-2</v>
      </c>
      <c r="AC41" s="19">
        <f t="shared" si="87"/>
        <v>6.1045065629928397E-2</v>
      </c>
      <c r="AD41" s="19">
        <f t="shared" si="87"/>
        <v>-0.14620207885325787</v>
      </c>
      <c r="AE41" s="19">
        <f t="shared" si="87"/>
        <v>0.21787521010776656</v>
      </c>
      <c r="AF41" s="19">
        <f t="shared" si="87"/>
        <v>-4.90956637495229E-2</v>
      </c>
      <c r="AG41" s="19">
        <f t="shared" si="87"/>
        <v>-2.2714121776833074E-2</v>
      </c>
      <c r="AH41" s="19">
        <f t="shared" si="87"/>
        <v>-1.1409846187838246E-2</v>
      </c>
      <c r="AI41" s="19">
        <f t="shared" si="87"/>
        <v>-5.8117504674390474E-2</v>
      </c>
      <c r="AJ41" s="19">
        <f t="shared" si="87"/>
        <v>1.5916319034771531E-2</v>
      </c>
      <c r="AK41" s="19">
        <f t="shared" si="87"/>
        <v>1.6925630949670145E-2</v>
      </c>
      <c r="AL41" s="19">
        <f t="shared" si="87"/>
        <v>-1.3770820558434149E-2</v>
      </c>
      <c r="AM41" s="19">
        <f t="shared" si="87"/>
        <v>1.5566129346933355E-3</v>
      </c>
      <c r="AN41" s="19">
        <f t="shared" si="87"/>
        <v>-5.5404784564774712E-2</v>
      </c>
      <c r="AO41" s="19">
        <f t="shared" si="87"/>
        <v>6.4420177256965472E-2</v>
      </c>
      <c r="AP41" s="19">
        <f t="shared" si="87"/>
        <v>6.8249536191862248E-3</v>
      </c>
      <c r="AQ41" s="19">
        <f t="shared" si="87"/>
        <v>-1.5891480894248744E-2</v>
      </c>
      <c r="AR41" s="19">
        <f t="shared" si="87"/>
        <v>2.2404620897741978E-2</v>
      </c>
      <c r="AS41" s="19">
        <f t="shared" si="87"/>
        <v>5.4899139397157626E-3</v>
      </c>
      <c r="AT41" s="19">
        <f t="shared" si="87"/>
        <v>-2.072976072258248E-2</v>
      </c>
      <c r="AU41" s="19">
        <f t="shared" si="87"/>
        <v>3.2042095354124278E-2</v>
      </c>
      <c r="AV41" s="19">
        <f t="shared" ref="AV41:AV46" si="88">AV5/AU5-1</f>
        <v>-1.2908381589914031E-2</v>
      </c>
      <c r="AW41" s="19">
        <f t="shared" ref="AW41:AX46" si="89">AW5/AV5-1</f>
        <v>-1.9959592958567973E-2</v>
      </c>
      <c r="AX41" s="19">
        <f t="shared" si="89"/>
        <v>-3.9991799807531647E-3</v>
      </c>
    </row>
    <row r="42" spans="25:50">
      <c r="Y42" s="17" t="s">
        <v>133</v>
      </c>
      <c r="Z42" s="11"/>
      <c r="AA42" s="11"/>
      <c r="AB42" s="19">
        <f t="shared" ref="AB42:AU42" si="90">AB6/AA6-1</f>
        <v>-1.1501935079708092E-2</v>
      </c>
      <c r="AC42" s="19">
        <f t="shared" si="90"/>
        <v>-3.733067090571307E-3</v>
      </c>
      <c r="AD42" s="19">
        <f t="shared" si="90"/>
        <v>-1.5879989791680926E-2</v>
      </c>
      <c r="AE42" s="19">
        <f t="shared" si="90"/>
        <v>-1.4356768766531802E-2</v>
      </c>
      <c r="AF42" s="19">
        <f t="shared" si="90"/>
        <v>-2.3685312373358358E-2</v>
      </c>
      <c r="AG42" s="19">
        <f t="shared" si="90"/>
        <v>-2.3026793815331348E-2</v>
      </c>
      <c r="AH42" s="19">
        <f t="shared" si="90"/>
        <v>-2.6469457241443672E-2</v>
      </c>
      <c r="AI42" s="19">
        <f t="shared" si="90"/>
        <v>-3.4143821357614734E-2</v>
      </c>
      <c r="AJ42" s="19">
        <f t="shared" si="90"/>
        <v>-3.0586891511952596E-2</v>
      </c>
      <c r="AK42" s="19">
        <f t="shared" si="90"/>
        <v>-2.9437245231926701E-2</v>
      </c>
      <c r="AL42" s="19">
        <f t="shared" si="90"/>
        <v>-5.5102770464760642E-2</v>
      </c>
      <c r="AM42" s="19">
        <f t="shared" si="90"/>
        <v>-3.2476835312127972E-2</v>
      </c>
      <c r="AN42" s="19">
        <f t="shared" si="90"/>
        <v>-3.208811945017187E-2</v>
      </c>
      <c r="AO42" s="19">
        <f t="shared" si="90"/>
        <v>-3.8766431167081894E-2</v>
      </c>
      <c r="AP42" s="19">
        <f t="shared" si="90"/>
        <v>-3.780854701977332E-2</v>
      </c>
      <c r="AQ42" s="19">
        <f t="shared" si="90"/>
        <v>-4.2420878727380096E-2</v>
      </c>
      <c r="AR42" s="19">
        <f t="shared" si="90"/>
        <v>-4.6063956801692618E-2</v>
      </c>
      <c r="AS42" s="19">
        <f t="shared" si="90"/>
        <v>-4.2316071293850288E-2</v>
      </c>
      <c r="AT42" s="19">
        <f t="shared" si="90"/>
        <v>-5.0829499396211952E-2</v>
      </c>
      <c r="AU42" s="19">
        <f t="shared" si="90"/>
        <v>-5.7675835783266627E-2</v>
      </c>
      <c r="AV42" s="19">
        <f t="shared" si="88"/>
        <v>-3.7772979324309675E-2</v>
      </c>
      <c r="AW42" s="19">
        <f t="shared" si="89"/>
        <v>-4.0324135554783314E-2</v>
      </c>
      <c r="AX42" s="19">
        <f t="shared" si="89"/>
        <v>-3.6540137359544755E-2</v>
      </c>
    </row>
    <row r="43" spans="25:50">
      <c r="Y43" s="17" t="s">
        <v>134</v>
      </c>
      <c r="Z43" s="11"/>
      <c r="AA43" s="11"/>
      <c r="AB43" s="19">
        <f t="shared" ref="AB43:AU43" si="91">AB7/AA7-1</f>
        <v>-1.1007775582254298E-2</v>
      </c>
      <c r="AC43" s="19">
        <f t="shared" si="91"/>
        <v>-7.2959352248366249E-3</v>
      </c>
      <c r="AD43" s="19">
        <f t="shared" si="91"/>
        <v>1.5866203144044189E-2</v>
      </c>
      <c r="AE43" s="19">
        <f t="shared" si="91"/>
        <v>4.3730884215864574E-3</v>
      </c>
      <c r="AF43" s="19">
        <f t="shared" si="91"/>
        <v>3.205457211013929E-2</v>
      </c>
      <c r="AG43" s="19">
        <f t="shared" si="91"/>
        <v>-9.8272786532767054E-3</v>
      </c>
      <c r="AH43" s="19">
        <f t="shared" si="91"/>
        <v>-4.9299936135703271E-2</v>
      </c>
      <c r="AI43" s="19">
        <f t="shared" si="91"/>
        <v>-3.8171207213514635E-2</v>
      </c>
      <c r="AJ43" s="19">
        <f t="shared" si="91"/>
        <v>7.0974126159897288E-3</v>
      </c>
      <c r="AK43" s="19">
        <f t="shared" si="91"/>
        <v>-7.7505796118295667E-3</v>
      </c>
      <c r="AL43" s="19">
        <f t="shared" si="91"/>
        <v>-3.9095578799380304E-2</v>
      </c>
      <c r="AM43" s="19">
        <f t="shared" si="91"/>
        <v>2.145333350829226E-2</v>
      </c>
      <c r="AN43" s="19">
        <f t="shared" si="91"/>
        <v>-1.6084822109223684E-2</v>
      </c>
      <c r="AO43" s="19">
        <f t="shared" si="91"/>
        <v>8.9022912678607291E-2</v>
      </c>
      <c r="AP43" s="19">
        <f t="shared" si="91"/>
        <v>4.5043164585045092E-2</v>
      </c>
      <c r="AQ43" s="19">
        <f t="shared" si="91"/>
        <v>3.1268498834811087E-2</v>
      </c>
      <c r="AR43" s="19">
        <f t="shared" si="91"/>
        <v>-1.1205242153645711E-3</v>
      </c>
      <c r="AS43" s="19">
        <f t="shared" si="91"/>
        <v>-9.4019064858889001E-3</v>
      </c>
      <c r="AT43" s="19">
        <f t="shared" si="91"/>
        <v>-6.269178453293478E-2</v>
      </c>
      <c r="AU43" s="19">
        <f t="shared" si="91"/>
        <v>0.43787624129027369</v>
      </c>
      <c r="AV43" s="19">
        <f t="shared" si="88"/>
        <v>-0.18963729150280706</v>
      </c>
      <c r="AW43" s="19">
        <f t="shared" si="89"/>
        <v>1.3250383269269861E-4</v>
      </c>
      <c r="AX43" s="19">
        <f t="shared" si="89"/>
        <v>-1.1201451757904435E-2</v>
      </c>
    </row>
    <row r="44" spans="25:50">
      <c r="Y44" s="17" t="s">
        <v>135</v>
      </c>
      <c r="Z44" s="11"/>
      <c r="AA44" s="11"/>
      <c r="AB44" s="19">
        <f t="shared" ref="AB44:AU44" si="92">AB8/AA8-1</f>
        <v>-0.10134767296864244</v>
      </c>
      <c r="AC44" s="19">
        <f t="shared" si="92"/>
        <v>-0.10392769780845423</v>
      </c>
      <c r="AD44" s="19">
        <f t="shared" si="92"/>
        <v>-0.15962715562699326</v>
      </c>
      <c r="AE44" s="19">
        <f t="shared" si="92"/>
        <v>-0.12731307097415412</v>
      </c>
      <c r="AF44" s="19">
        <f t="shared" si="92"/>
        <v>-9.8709271654230379E-2</v>
      </c>
      <c r="AG44" s="19">
        <f t="shared" si="92"/>
        <v>-0.12603521323980027</v>
      </c>
      <c r="AH44" s="19">
        <f t="shared" si="92"/>
        <v>-5.0684002610508205E-2</v>
      </c>
      <c r="AI44" s="19">
        <f t="shared" si="92"/>
        <v>-8.5739601723051395E-2</v>
      </c>
      <c r="AJ44" s="19">
        <f t="shared" si="92"/>
        <v>-2.7030131524305334E-2</v>
      </c>
      <c r="AK44" s="19">
        <f t="shared" si="92"/>
        <v>-6.031222122683122E-2</v>
      </c>
      <c r="AL44" s="19">
        <f t="shared" si="92"/>
        <v>-0.12828717854295535</v>
      </c>
      <c r="AM44" s="19">
        <f t="shared" si="92"/>
        <v>-0.33889534549138689</v>
      </c>
      <c r="AN44" s="19">
        <f t="shared" si="92"/>
        <v>-3.8113409335340243E-2</v>
      </c>
      <c r="AO44" s="19">
        <f t="shared" si="92"/>
        <v>-4.0319962772838447E-2</v>
      </c>
      <c r="AP44" s="19">
        <f t="shared" si="92"/>
        <v>-1.6614577181373047E-4</v>
      </c>
      <c r="AQ44" s="19">
        <f t="shared" si="92"/>
        <v>6.1093695444727203E-3</v>
      </c>
      <c r="AR44" s="19">
        <f t="shared" si="92"/>
        <v>-7.4969277621727004E-3</v>
      </c>
      <c r="AS44" s="19">
        <f t="shared" si="92"/>
        <v>-2.8899904010164956E-2</v>
      </c>
      <c r="AT44" s="19">
        <f t="shared" si="92"/>
        <v>-3.2123286336775303E-2</v>
      </c>
      <c r="AU44" s="19">
        <f t="shared" si="92"/>
        <v>-3.4435687014960026E-2</v>
      </c>
      <c r="AV44" s="19">
        <f t="shared" si="88"/>
        <v>-1.9828505378668981E-2</v>
      </c>
      <c r="AW44" s="19">
        <f t="shared" si="89"/>
        <v>-1.930632022517409E-2</v>
      </c>
      <c r="AX44" s="19">
        <f t="shared" si="89"/>
        <v>-3.9526943837096984E-2</v>
      </c>
    </row>
    <row r="45" spans="25:50" ht="14.4" thickBot="1">
      <c r="Y45" s="404" t="s">
        <v>136</v>
      </c>
      <c r="Z45" s="23"/>
      <c r="AA45" s="23"/>
      <c r="AB45" s="20">
        <f t="shared" ref="AB45:AU45" si="93">AB9/AA9-1</f>
        <v>-3.7112820363857657E-2</v>
      </c>
      <c r="AC45" s="20">
        <f t="shared" si="93"/>
        <v>-5.1365588498599957E-2</v>
      </c>
      <c r="AD45" s="20">
        <f t="shared" si="93"/>
        <v>-5.3171104775766254E-2</v>
      </c>
      <c r="AE45" s="20">
        <f t="shared" si="93"/>
        <v>7.0417079717723485E-2</v>
      </c>
      <c r="AF45" s="20">
        <f t="shared" si="93"/>
        <v>4.3429150183663001E-2</v>
      </c>
      <c r="AG45" s="20">
        <f t="shared" si="93"/>
        <v>-4.0315248656754399E-2</v>
      </c>
      <c r="AH45" s="20">
        <f t="shared" si="93"/>
        <v>-9.289151286575148E-3</v>
      </c>
      <c r="AI45" s="20">
        <f t="shared" si="93"/>
        <v>-4.3689655950773787E-2</v>
      </c>
      <c r="AJ45" s="20">
        <f t="shared" si="93"/>
        <v>-1.2015248834554404E-2</v>
      </c>
      <c r="AK45" s="20">
        <f t="shared" si="93"/>
        <v>4.2471620882829741E-2</v>
      </c>
      <c r="AL45" s="20">
        <f t="shared" si="93"/>
        <v>-4.4272710405744431E-2</v>
      </c>
      <c r="AM45" s="20">
        <f t="shared" si="93"/>
        <v>2.0915387343400704E-2</v>
      </c>
      <c r="AN45" s="20">
        <f t="shared" si="93"/>
        <v>-5.0864781128817982E-2</v>
      </c>
      <c r="AO45" s="20">
        <f t="shared" si="93"/>
        <v>6.9560765972903615E-2</v>
      </c>
      <c r="AP45" s="20">
        <f t="shared" si="93"/>
        <v>2.1865695651686057E-3</v>
      </c>
      <c r="AQ45" s="20">
        <f t="shared" si="93"/>
        <v>1.4737184943223625E-2</v>
      </c>
      <c r="AR45" s="20">
        <f t="shared" si="93"/>
        <v>-6.7638039344581902E-2</v>
      </c>
      <c r="AS45" s="20">
        <f t="shared" si="93"/>
        <v>-2.4902057655177834E-2</v>
      </c>
      <c r="AT45" s="20">
        <f t="shared" si="93"/>
        <v>3.2903070393697886E-2</v>
      </c>
      <c r="AU45" s="20">
        <f t="shared" si="93"/>
        <v>5.0710062458044991E-2</v>
      </c>
      <c r="AV45" s="20">
        <f t="shared" si="88"/>
        <v>-4.8209059093524687E-3</v>
      </c>
      <c r="AW45" s="20">
        <f t="shared" si="89"/>
        <v>-0.13758979647985592</v>
      </c>
      <c r="AX45" s="20">
        <f t="shared" si="89"/>
        <v>3.4708779481369412E-3</v>
      </c>
    </row>
    <row r="46" spans="25:50" ht="14.4" thickTop="1">
      <c r="Y46" s="405" t="s">
        <v>137</v>
      </c>
      <c r="Z46" s="24"/>
      <c r="AA46" s="24"/>
      <c r="AB46" s="21">
        <f t="shared" ref="AB46:AU46" si="94">AB10/AA10-1</f>
        <v>-3.5488071646769259E-2</v>
      </c>
      <c r="AC46" s="21">
        <f t="shared" si="94"/>
        <v>2.6327679664652104E-2</v>
      </c>
      <c r="AD46" s="21">
        <f t="shared" si="94"/>
        <v>-0.10973785393317492</v>
      </c>
      <c r="AE46" s="21">
        <f t="shared" si="94"/>
        <v>0.11885308892087365</v>
      </c>
      <c r="AF46" s="21">
        <f t="shared" si="94"/>
        <v>-4.3453568189530167E-2</v>
      </c>
      <c r="AG46" s="21">
        <f t="shared" si="94"/>
        <v>-2.8385768706739256E-2</v>
      </c>
      <c r="AH46" s="21">
        <f t="shared" si="94"/>
        <v>-1.8444456851790303E-2</v>
      </c>
      <c r="AI46" s="21">
        <f t="shared" si="94"/>
        <v>-5.2871152799785937E-2</v>
      </c>
      <c r="AJ46" s="21">
        <f t="shared" si="94"/>
        <v>1.6382424527172645E-3</v>
      </c>
      <c r="AK46" s="21">
        <f t="shared" si="94"/>
        <v>1.0817333242263416E-3</v>
      </c>
      <c r="AL46" s="21">
        <f t="shared" si="94"/>
        <v>-2.9569104196861873E-2</v>
      </c>
      <c r="AM46" s="21">
        <f t="shared" si="94"/>
        <v>-1.9285933428423441E-2</v>
      </c>
      <c r="AN46" s="21">
        <f t="shared" si="94"/>
        <v>-4.8314399595821955E-2</v>
      </c>
      <c r="AO46" s="21">
        <f t="shared" si="94"/>
        <v>3.8220987622907376E-2</v>
      </c>
      <c r="AP46" s="21">
        <f t="shared" si="94"/>
        <v>-1.7226843379721801E-3</v>
      </c>
      <c r="AQ46" s="21">
        <f t="shared" si="94"/>
        <v>-1.9144312904685323E-2</v>
      </c>
      <c r="AR46" s="21">
        <f t="shared" si="94"/>
        <v>6.6379815081845095E-3</v>
      </c>
      <c r="AS46" s="21">
        <f t="shared" si="94"/>
        <v>-5.2305190919023081E-3</v>
      </c>
      <c r="AT46" s="21">
        <f t="shared" si="94"/>
        <v>-2.8120288589829179E-2</v>
      </c>
      <c r="AU46" s="21">
        <f t="shared" si="94"/>
        <v>2.8776946729940134E-2</v>
      </c>
      <c r="AV46" s="21">
        <f t="shared" si="88"/>
        <v>-2.6125859882317082E-2</v>
      </c>
      <c r="AW46" s="21">
        <f t="shared" si="89"/>
        <v>-2.2621409494616884E-2</v>
      </c>
      <c r="AX46" s="21">
        <f t="shared" si="89"/>
        <v>-1.0388808800348315E-2</v>
      </c>
    </row>
  </sheetData>
  <phoneticPr fontId="9"/>
  <pageMargins left="0.43307086614173229" right="0.51181102362204722" top="0.55118110236220474" bottom="0.59055118110236227" header="0.51181102362204722" footer="0.51181102362204722"/>
  <pageSetup paperSize="9" scale="37" orientation="landscape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J92"/>
  <sheetViews>
    <sheetView zoomScale="85" zoomScaleNormal="85" workbookViewId="0">
      <pane xSplit="25" ySplit="4" topLeftCell="Z5" activePane="bottomRight" state="frozen"/>
      <selection pane="topRight" activeCell="Z1" sqref="Z1"/>
      <selection pane="bottomLeft" activeCell="A5" sqref="A5"/>
      <selection pane="bottomRight" activeCell="AA21" sqref="AA21"/>
    </sheetView>
  </sheetViews>
  <sheetFormatPr defaultColWidth="9" defaultRowHeight="13.8"/>
  <cols>
    <col min="1" max="1" width="1.6640625" style="1" customWidth="1"/>
    <col min="2" max="22" width="1.6640625" style="1" hidden="1" customWidth="1"/>
    <col min="23" max="23" width="1.77734375" style="1" hidden="1" customWidth="1"/>
    <col min="24" max="24" width="1.6640625" style="1" customWidth="1"/>
    <col min="25" max="25" width="29.109375" style="1" customWidth="1"/>
    <col min="26" max="50" width="10.6640625" style="1" customWidth="1"/>
    <col min="51" max="57" width="10.6640625" style="1" hidden="1" customWidth="1"/>
    <col min="58" max="58" width="25.88671875" style="1" customWidth="1"/>
    <col min="59" max="59" width="5.6640625" style="1" hidden="1" customWidth="1"/>
    <col min="60" max="16384" width="9" style="1"/>
  </cols>
  <sheetData>
    <row r="1" spans="1:62" ht="24">
      <c r="A1" s="373" t="s">
        <v>271</v>
      </c>
      <c r="Z1" s="166"/>
      <c r="AA1" s="166"/>
    </row>
    <row r="2" spans="1:62" ht="15" customHeight="1">
      <c r="A2" s="373"/>
      <c r="Z2" s="166"/>
      <c r="AA2" s="166"/>
    </row>
    <row r="3" spans="1:62" ht="16.8" thickBot="1">
      <c r="X3" s="410" t="s">
        <v>282</v>
      </c>
    </row>
    <row r="4" spans="1:62" ht="14.4" thickBot="1">
      <c r="X4" s="415" t="s">
        <v>76</v>
      </c>
      <c r="Y4" s="104"/>
      <c r="Z4" s="418"/>
      <c r="AA4" s="26">
        <v>1990</v>
      </c>
      <c r="AB4" s="27">
        <f t="shared" ref="AB4:AU4" si="0">AA4+1</f>
        <v>1991</v>
      </c>
      <c r="AC4" s="27">
        <f t="shared" si="0"/>
        <v>1992</v>
      </c>
      <c r="AD4" s="27">
        <f t="shared" si="0"/>
        <v>1993</v>
      </c>
      <c r="AE4" s="27">
        <f t="shared" si="0"/>
        <v>1994</v>
      </c>
      <c r="AF4" s="27">
        <f t="shared" si="0"/>
        <v>1995</v>
      </c>
      <c r="AG4" s="27">
        <f t="shared" si="0"/>
        <v>1996</v>
      </c>
      <c r="AH4" s="27">
        <f t="shared" si="0"/>
        <v>1997</v>
      </c>
      <c r="AI4" s="27">
        <f t="shared" si="0"/>
        <v>1998</v>
      </c>
      <c r="AJ4" s="27">
        <f t="shared" si="0"/>
        <v>1999</v>
      </c>
      <c r="AK4" s="27">
        <f t="shared" si="0"/>
        <v>2000</v>
      </c>
      <c r="AL4" s="172">
        <f t="shared" si="0"/>
        <v>2001</v>
      </c>
      <c r="AM4" s="27">
        <f t="shared" si="0"/>
        <v>2002</v>
      </c>
      <c r="AN4" s="27">
        <f t="shared" si="0"/>
        <v>2003</v>
      </c>
      <c r="AO4" s="27">
        <f t="shared" si="0"/>
        <v>2004</v>
      </c>
      <c r="AP4" s="27">
        <f t="shared" si="0"/>
        <v>2005</v>
      </c>
      <c r="AQ4" s="27">
        <f t="shared" si="0"/>
        <v>2006</v>
      </c>
      <c r="AR4" s="27">
        <f t="shared" si="0"/>
        <v>2007</v>
      </c>
      <c r="AS4" s="27">
        <f t="shared" si="0"/>
        <v>2008</v>
      </c>
      <c r="AT4" s="27">
        <f t="shared" si="0"/>
        <v>2009</v>
      </c>
      <c r="AU4" s="27">
        <f t="shared" si="0"/>
        <v>2010</v>
      </c>
      <c r="AV4" s="27">
        <f t="shared" ref="AV4" si="1">AU4+1</f>
        <v>2011</v>
      </c>
      <c r="AW4" s="27">
        <f t="shared" ref="AW4:AX4" si="2">AV4+1</f>
        <v>2012</v>
      </c>
      <c r="AX4" s="27">
        <f t="shared" si="2"/>
        <v>2013</v>
      </c>
      <c r="AY4" s="27">
        <f t="shared" ref="AY4" si="3">AX4+1</f>
        <v>2014</v>
      </c>
      <c r="AZ4" s="27">
        <f t="shared" ref="AZ4" si="4">AY4+1</f>
        <v>2015</v>
      </c>
      <c r="BA4" s="27">
        <f t="shared" ref="BA4" si="5">AZ4+1</f>
        <v>2016</v>
      </c>
      <c r="BB4" s="27">
        <f t="shared" ref="BB4" si="6">BA4+1</f>
        <v>2017</v>
      </c>
      <c r="BC4" s="27">
        <f t="shared" ref="BC4" si="7">BB4+1</f>
        <v>2018</v>
      </c>
      <c r="BD4" s="27">
        <f t="shared" ref="BD4:BE4" si="8">BC4+1</f>
        <v>2019</v>
      </c>
      <c r="BE4" s="27">
        <f t="shared" si="8"/>
        <v>2020</v>
      </c>
      <c r="BF4" s="27" t="s">
        <v>139</v>
      </c>
      <c r="BG4" s="28" t="s">
        <v>11</v>
      </c>
    </row>
    <row r="5" spans="1:62" ht="15" customHeight="1">
      <c r="X5" s="120" t="s">
        <v>14</v>
      </c>
      <c r="Y5" s="121"/>
      <c r="Z5" s="122"/>
      <c r="AA5" s="122">
        <f>SUM(AA6:AA10)</f>
        <v>1366.8974631648966</v>
      </c>
      <c r="AB5" s="122">
        <f t="shared" ref="AB5:AX5" si="9">SUM(AB6:AB10)</f>
        <v>1351.8509626464247</v>
      </c>
      <c r="AC5" s="122">
        <f t="shared" si="9"/>
        <v>1341.9879455893233</v>
      </c>
      <c r="AD5" s="122">
        <f t="shared" si="9"/>
        <v>1363.2801989509021</v>
      </c>
      <c r="AE5" s="122">
        <f t="shared" si="9"/>
        <v>1369.2419438043123</v>
      </c>
      <c r="AF5" s="122">
        <f t="shared" si="9"/>
        <v>1413.1324084282151</v>
      </c>
      <c r="AG5" s="122">
        <f t="shared" si="9"/>
        <v>1399.245162476615</v>
      </c>
      <c r="AH5" s="122">
        <f t="shared" si="9"/>
        <v>1330.262465328326</v>
      </c>
      <c r="AI5" s="122">
        <f t="shared" si="9"/>
        <v>1279.4847411159176</v>
      </c>
      <c r="AJ5" s="122">
        <f t="shared" si="9"/>
        <v>1288.5657722594801</v>
      </c>
      <c r="AK5" s="122">
        <f t="shared" si="9"/>
        <v>1278.5786406565044</v>
      </c>
      <c r="AL5" s="122">
        <f t="shared" si="9"/>
        <v>1228.5918686595135</v>
      </c>
      <c r="AM5" s="122">
        <f t="shared" si="9"/>
        <v>1254.9492597634421</v>
      </c>
      <c r="AN5" s="122">
        <f t="shared" si="9"/>
        <v>1234.7636241640453</v>
      </c>
      <c r="AO5" s="122">
        <f t="shared" si="9"/>
        <v>1344.6858784567216</v>
      </c>
      <c r="AP5" s="122">
        <f t="shared" si="9"/>
        <v>1405.2547857952338</v>
      </c>
      <c r="AQ5" s="122">
        <f t="shared" si="9"/>
        <v>1449.1949934274849</v>
      </c>
      <c r="AR5" s="122">
        <f t="shared" si="9"/>
        <v>1447.5711353445643</v>
      </c>
      <c r="AS5" s="122">
        <f t="shared" si="9"/>
        <v>1433.9612068983827</v>
      </c>
      <c r="AT5" s="122">
        <f t="shared" si="9"/>
        <v>1344.0636198869222</v>
      </c>
      <c r="AU5" s="122">
        <f t="shared" si="9"/>
        <v>1932.597145818007</v>
      </c>
      <c r="AV5" s="122">
        <f t="shared" si="9"/>
        <v>1566.1046575190246</v>
      </c>
      <c r="AW5" s="122">
        <f t="shared" si="9"/>
        <v>1566.3121723885438</v>
      </c>
      <c r="AX5" s="122">
        <f t="shared" si="9"/>
        <v>1548.7672021517151</v>
      </c>
      <c r="AY5" s="122"/>
      <c r="AZ5" s="122"/>
      <c r="BA5" s="122"/>
      <c r="BB5" s="122"/>
      <c r="BC5" s="122"/>
      <c r="BD5" s="122"/>
      <c r="BE5" s="122"/>
      <c r="BF5" s="123"/>
      <c r="BG5" s="124"/>
      <c r="BI5" s="32"/>
      <c r="BJ5" s="32"/>
    </row>
    <row r="6" spans="1:62" ht="15" customHeight="1">
      <c r="X6" s="125"/>
      <c r="Y6" s="126" t="s">
        <v>506</v>
      </c>
      <c r="Z6" s="127"/>
      <c r="AA6" s="127">
        <v>420.90305977019602</v>
      </c>
      <c r="AB6" s="127">
        <v>412.45121549799626</v>
      </c>
      <c r="AC6" s="127">
        <v>383.65285990093781</v>
      </c>
      <c r="AD6" s="127">
        <v>379.71602908570043</v>
      </c>
      <c r="AE6" s="127">
        <v>391.52891551460783</v>
      </c>
      <c r="AF6" s="127">
        <v>393.21563442604702</v>
      </c>
      <c r="AG6" s="127">
        <v>383.27096782171827</v>
      </c>
      <c r="AH6" s="127">
        <v>327.19924851711619</v>
      </c>
      <c r="AI6" s="127">
        <v>304.59142443148608</v>
      </c>
      <c r="AJ6" s="127">
        <v>292.75312337493926</v>
      </c>
      <c r="AK6" s="127">
        <v>245.42848459269547</v>
      </c>
      <c r="AL6" s="127">
        <v>190.51971926696746</v>
      </c>
      <c r="AM6" s="127">
        <v>195.74950197930946</v>
      </c>
      <c r="AN6" s="127">
        <v>188.20916706797823</v>
      </c>
      <c r="AO6" s="127">
        <v>213.56841208942464</v>
      </c>
      <c r="AP6" s="127">
        <v>214.25240543343796</v>
      </c>
      <c r="AQ6" s="127">
        <v>216.59059089871312</v>
      </c>
      <c r="AR6" s="127">
        <v>245.63136753367255</v>
      </c>
      <c r="AS6" s="127">
        <v>314.2196042596384</v>
      </c>
      <c r="AT6" s="127">
        <v>310.64528395176876</v>
      </c>
      <c r="AU6" s="127">
        <v>315.22290769550779</v>
      </c>
      <c r="AV6" s="127">
        <v>327.14840727496295</v>
      </c>
      <c r="AW6" s="127">
        <v>344.70152467841649</v>
      </c>
      <c r="AX6" s="127">
        <v>289.87090217187603</v>
      </c>
      <c r="AY6" s="127"/>
      <c r="AZ6" s="127"/>
      <c r="BA6" s="127"/>
      <c r="BB6" s="127"/>
      <c r="BC6" s="127"/>
      <c r="BD6" s="127"/>
      <c r="BE6" s="127"/>
      <c r="BF6" s="128"/>
      <c r="BG6" s="129"/>
      <c r="BI6" s="32"/>
      <c r="BJ6" s="32"/>
    </row>
    <row r="7" spans="1:62" ht="15" customHeight="1">
      <c r="X7" s="125"/>
      <c r="Y7" s="130" t="s">
        <v>2</v>
      </c>
      <c r="Z7" s="131"/>
      <c r="AA7" s="131">
        <v>395.65080027035657</v>
      </c>
      <c r="AB7" s="131">
        <v>384.27559605520543</v>
      </c>
      <c r="AC7" s="131">
        <v>378.19608302113375</v>
      </c>
      <c r="AD7" s="131">
        <v>379.29054016617994</v>
      </c>
      <c r="AE7" s="131">
        <v>384.42166345390382</v>
      </c>
      <c r="AF7" s="131">
        <v>390.53378232565967</v>
      </c>
      <c r="AG7" s="131">
        <v>411.60148136036287</v>
      </c>
      <c r="AH7" s="131">
        <v>389.55959841476454</v>
      </c>
      <c r="AI7" s="131">
        <v>346.62227736938547</v>
      </c>
      <c r="AJ7" s="131">
        <v>337.36153677928553</v>
      </c>
      <c r="AK7" s="131">
        <v>367.17765665924748</v>
      </c>
      <c r="AL7" s="131">
        <v>373.87576739005561</v>
      </c>
      <c r="AM7" s="131">
        <v>402.64826906538531</v>
      </c>
      <c r="AN7" s="131">
        <v>417.11401351645929</v>
      </c>
      <c r="AO7" s="131">
        <v>438.94316601120289</v>
      </c>
      <c r="AP7" s="131">
        <v>444.26786330052232</v>
      </c>
      <c r="AQ7" s="131">
        <v>486.49031932963283</v>
      </c>
      <c r="AR7" s="131">
        <v>488.26709031048995</v>
      </c>
      <c r="AS7" s="131">
        <v>444.01195899738968</v>
      </c>
      <c r="AT7" s="131">
        <v>433.86629131094259</v>
      </c>
      <c r="AU7" s="131">
        <v>489.46190428449523</v>
      </c>
      <c r="AV7" s="131">
        <v>364.11652787951539</v>
      </c>
      <c r="AW7" s="131">
        <v>377.51828989782365</v>
      </c>
      <c r="AX7" s="131">
        <v>377.41701284340223</v>
      </c>
      <c r="AY7" s="131"/>
      <c r="AZ7" s="131"/>
      <c r="BA7" s="131"/>
      <c r="BB7" s="131"/>
      <c r="BC7" s="131"/>
      <c r="BD7" s="131"/>
      <c r="BE7" s="131"/>
      <c r="BF7" s="132"/>
      <c r="BG7" s="133"/>
      <c r="BI7" s="32"/>
      <c r="BJ7" s="32"/>
    </row>
    <row r="8" spans="1:62" ht="15" customHeight="1">
      <c r="X8" s="125"/>
      <c r="Y8" s="130" t="s">
        <v>3</v>
      </c>
      <c r="Z8" s="131"/>
      <c r="AA8" s="131">
        <v>307.14421353634862</v>
      </c>
      <c r="AB8" s="131">
        <v>314.62946325660062</v>
      </c>
      <c r="AC8" s="131">
        <v>318.48134163380041</v>
      </c>
      <c r="AD8" s="131">
        <v>314.69147970244524</v>
      </c>
      <c r="AE8" s="131">
        <v>318.25283059355399</v>
      </c>
      <c r="AF8" s="131">
        <v>325.80157589092255</v>
      </c>
      <c r="AG8" s="131">
        <v>332.94375479559648</v>
      </c>
      <c r="AH8" s="131">
        <v>335.99101562062225</v>
      </c>
      <c r="AI8" s="131">
        <v>331.12217905691438</v>
      </c>
      <c r="AJ8" s="131">
        <v>330.83835006602726</v>
      </c>
      <c r="AK8" s="131">
        <v>329.54461080411193</v>
      </c>
      <c r="AL8" s="131">
        <v>323.07782064211432</v>
      </c>
      <c r="AM8" s="131">
        <v>312.71251720374352</v>
      </c>
      <c r="AN8" s="131">
        <v>298.01119337413792</v>
      </c>
      <c r="AO8" s="131">
        <v>278.83110425554037</v>
      </c>
      <c r="AP8" s="131">
        <v>261.73397002422843</v>
      </c>
      <c r="AQ8" s="131">
        <v>245.70290440070158</v>
      </c>
      <c r="AR8" s="131">
        <v>231.62321221689456</v>
      </c>
      <c r="AS8" s="131">
        <v>211.50446067018419</v>
      </c>
      <c r="AT8" s="131">
        <v>197.82434804463855</v>
      </c>
      <c r="AU8" s="131">
        <v>187.52141152579577</v>
      </c>
      <c r="AV8" s="131">
        <v>179.05134320240325</v>
      </c>
      <c r="AW8" s="131">
        <v>176.28762050743359</v>
      </c>
      <c r="AX8" s="131">
        <v>169.55091737170036</v>
      </c>
      <c r="AY8" s="131"/>
      <c r="AZ8" s="131"/>
      <c r="BA8" s="131"/>
      <c r="BB8" s="131"/>
      <c r="BC8" s="131"/>
      <c r="BD8" s="131"/>
      <c r="BE8" s="131"/>
      <c r="BF8" s="132"/>
      <c r="BG8" s="133"/>
      <c r="BI8" s="32"/>
      <c r="BJ8" s="32"/>
    </row>
    <row r="9" spans="1:62" ht="15" customHeight="1">
      <c r="X9" s="125"/>
      <c r="Y9" s="130" t="s">
        <v>507</v>
      </c>
      <c r="Z9" s="196"/>
      <c r="AA9" s="196">
        <v>243.19938958799554</v>
      </c>
      <c r="AB9" s="196">
        <v>240.49468783662226</v>
      </c>
      <c r="AC9" s="196">
        <v>261.65766103345146</v>
      </c>
      <c r="AD9" s="196">
        <v>289.58214999657633</v>
      </c>
      <c r="AE9" s="196">
        <v>275.03853424224667</v>
      </c>
      <c r="AF9" s="196">
        <v>303.58141578558582</v>
      </c>
      <c r="AG9" s="196">
        <v>271.4289584989375</v>
      </c>
      <c r="AH9" s="196">
        <v>277.51260277582315</v>
      </c>
      <c r="AI9" s="196">
        <v>297.14886025813178</v>
      </c>
      <c r="AJ9" s="196">
        <v>327.61276203922796</v>
      </c>
      <c r="AK9" s="196">
        <v>336.42788860044936</v>
      </c>
      <c r="AL9" s="196">
        <v>341.11856136037619</v>
      </c>
      <c r="AM9" s="196">
        <v>343.83897151500389</v>
      </c>
      <c r="AN9" s="196">
        <v>331.42925020546971</v>
      </c>
      <c r="AO9" s="196">
        <v>413.34319610055371</v>
      </c>
      <c r="AP9" s="196">
        <v>485.00054703704524</v>
      </c>
      <c r="AQ9" s="196">
        <v>500.41117879843728</v>
      </c>
      <c r="AR9" s="196">
        <v>482.04946528350712</v>
      </c>
      <c r="AS9" s="196">
        <v>464.2251829711704</v>
      </c>
      <c r="AT9" s="196">
        <v>401.72769657957224</v>
      </c>
      <c r="AU9" s="196">
        <v>940.39092231220809</v>
      </c>
      <c r="AV9" s="196">
        <v>695.78837916214309</v>
      </c>
      <c r="AW9" s="196">
        <v>667.80473730487006</v>
      </c>
      <c r="AX9" s="196">
        <v>711.92836976473643</v>
      </c>
      <c r="AY9" s="196"/>
      <c r="AZ9" s="196"/>
      <c r="BA9" s="196"/>
      <c r="BB9" s="196"/>
      <c r="BC9" s="196"/>
      <c r="BD9" s="196"/>
      <c r="BE9" s="196"/>
      <c r="BF9" s="197"/>
      <c r="BG9" s="198"/>
      <c r="BI9" s="32"/>
      <c r="BJ9" s="32"/>
    </row>
    <row r="10" spans="1:62" ht="15" customHeight="1" thickBot="1">
      <c r="X10" s="134"/>
      <c r="Y10" s="135" t="s">
        <v>32</v>
      </c>
      <c r="Z10" s="136"/>
      <c r="AA10" s="136" t="s">
        <v>579</v>
      </c>
      <c r="AB10" s="136" t="s">
        <v>579</v>
      </c>
      <c r="AC10" s="136" t="s">
        <v>579</v>
      </c>
      <c r="AD10" s="136" t="s">
        <v>579</v>
      </c>
      <c r="AE10" s="136" t="s">
        <v>579</v>
      </c>
      <c r="AF10" s="136" t="s">
        <v>579</v>
      </c>
      <c r="AG10" s="136" t="s">
        <v>579</v>
      </c>
      <c r="AH10" s="136" t="s">
        <v>579</v>
      </c>
      <c r="AI10" s="136" t="s">
        <v>579</v>
      </c>
      <c r="AJ10" s="136" t="s">
        <v>579</v>
      </c>
      <c r="AK10" s="136" t="s">
        <v>579</v>
      </c>
      <c r="AL10" s="136" t="s">
        <v>579</v>
      </c>
      <c r="AM10" s="136" t="s">
        <v>579</v>
      </c>
      <c r="AN10" s="136" t="s">
        <v>579</v>
      </c>
      <c r="AO10" s="136" t="s">
        <v>579</v>
      </c>
      <c r="AP10" s="136" t="s">
        <v>579</v>
      </c>
      <c r="AQ10" s="136" t="s">
        <v>579</v>
      </c>
      <c r="AR10" s="136" t="s">
        <v>579</v>
      </c>
      <c r="AS10" s="136" t="s">
        <v>579</v>
      </c>
      <c r="AT10" s="136" t="s">
        <v>579</v>
      </c>
      <c r="AU10" s="136" t="s">
        <v>579</v>
      </c>
      <c r="AV10" s="136" t="s">
        <v>579</v>
      </c>
      <c r="AW10" s="136" t="s">
        <v>579</v>
      </c>
      <c r="AX10" s="136" t="s">
        <v>579</v>
      </c>
      <c r="AY10" s="136"/>
      <c r="AZ10" s="136"/>
      <c r="BA10" s="136"/>
      <c r="BB10" s="136"/>
      <c r="BC10" s="136"/>
      <c r="BD10" s="136"/>
      <c r="BE10" s="136"/>
      <c r="BF10" s="137"/>
      <c r="BG10" s="138"/>
      <c r="BI10" s="32"/>
      <c r="BJ10" s="32"/>
    </row>
    <row r="11" spans="1:62" ht="15" customHeight="1">
      <c r="X11" s="120" t="s">
        <v>4</v>
      </c>
      <c r="Y11" s="121"/>
      <c r="Z11" s="122"/>
      <c r="AA11" s="122">
        <f>SUM(AA12:AA13)</f>
        <v>4973.1512402748012</v>
      </c>
      <c r="AB11" s="122">
        <f t="shared" ref="AB11:AX11" si="10">SUM(AB12:AB13)</f>
        <v>4469.1339347518324</v>
      </c>
      <c r="AC11" s="122">
        <f t="shared" si="10"/>
        <v>4004.6671337154357</v>
      </c>
      <c r="AD11" s="122">
        <f t="shared" si="10"/>
        <v>3365.4135099275368</v>
      </c>
      <c r="AE11" s="122">
        <f t="shared" si="10"/>
        <v>2936.9523808807553</v>
      </c>
      <c r="AF11" s="122">
        <f t="shared" si="10"/>
        <v>2647.0479504808582</v>
      </c>
      <c r="AG11" s="122">
        <f t="shared" si="10"/>
        <v>2313.4266975860269</v>
      </c>
      <c r="AH11" s="122">
        <f t="shared" si="10"/>
        <v>2196.1729728063574</v>
      </c>
      <c r="AI11" s="122">
        <f t="shared" si="10"/>
        <v>2007.8739768030105</v>
      </c>
      <c r="AJ11" s="122">
        <f t="shared" si="10"/>
        <v>1953.600879125795</v>
      </c>
      <c r="AK11" s="122">
        <f t="shared" si="10"/>
        <v>1835.7748707150281</v>
      </c>
      <c r="AL11" s="122">
        <f t="shared" si="10"/>
        <v>1600.2684921109385</v>
      </c>
      <c r="AM11" s="122">
        <f t="shared" si="10"/>
        <v>1057.9449485980213</v>
      </c>
      <c r="AN11" s="122">
        <f t="shared" si="10"/>
        <v>1017.6230597178494</v>
      </c>
      <c r="AO11" s="122">
        <f t="shared" si="10"/>
        <v>976.5925358332438</v>
      </c>
      <c r="AP11" s="122">
        <f t="shared" si="10"/>
        <v>976.43027911263027</v>
      </c>
      <c r="AQ11" s="122">
        <f t="shared" si="10"/>
        <v>982.39565252214197</v>
      </c>
      <c r="AR11" s="122">
        <f t="shared" si="10"/>
        <v>975.03070328131093</v>
      </c>
      <c r="AS11" s="122">
        <f t="shared" si="10"/>
        <v>946.85240954951746</v>
      </c>
      <c r="AT11" s="122">
        <f t="shared" si="10"/>
        <v>916.43639847889267</v>
      </c>
      <c r="AU11" s="122">
        <f t="shared" si="10"/>
        <v>884.8782814917563</v>
      </c>
      <c r="AV11" s="122">
        <f t="shared" si="10"/>
        <v>867.33246772772964</v>
      </c>
      <c r="AW11" s="122">
        <f t="shared" si="10"/>
        <v>850.58746936408761</v>
      </c>
      <c r="AX11" s="122">
        <f t="shared" si="10"/>
        <v>816.96634623399484</v>
      </c>
      <c r="AY11" s="122"/>
      <c r="AZ11" s="122"/>
      <c r="BA11" s="122"/>
      <c r="BB11" s="122"/>
      <c r="BC11" s="122"/>
      <c r="BD11" s="122"/>
      <c r="BE11" s="122"/>
      <c r="BF11" s="139"/>
      <c r="BG11" s="140"/>
      <c r="BH11" s="32"/>
      <c r="BI11" s="32"/>
      <c r="BJ11" s="32"/>
    </row>
    <row r="12" spans="1:62" ht="15" customHeight="1">
      <c r="X12" s="125"/>
      <c r="Y12" s="126" t="s">
        <v>389</v>
      </c>
      <c r="Z12" s="127"/>
      <c r="AA12" s="127">
        <v>4760.3760754791956</v>
      </c>
      <c r="AB12" s="127">
        <v>4242.7385553228814</v>
      </c>
      <c r="AC12" s="127">
        <v>3777.9904630555848</v>
      </c>
      <c r="AD12" s="127">
        <v>3131.2382538384632</v>
      </c>
      <c r="AE12" s="127">
        <v>2698.8636537678849</v>
      </c>
      <c r="AF12" s="127">
        <v>2394.101866210463</v>
      </c>
      <c r="AG12" s="127">
        <v>2059.8807582613108</v>
      </c>
      <c r="AH12" s="127">
        <v>1932.935877729793</v>
      </c>
      <c r="AI12" s="127">
        <v>1749.6470557037178</v>
      </c>
      <c r="AJ12" s="127">
        <v>1692.9931341363463</v>
      </c>
      <c r="AK12" s="127">
        <v>1562.9118419432491</v>
      </c>
      <c r="AL12" s="127">
        <v>1329.6607119077805</v>
      </c>
      <c r="AM12" s="127">
        <v>768.3639460477458</v>
      </c>
      <c r="AN12" s="127">
        <v>721.2153057843808</v>
      </c>
      <c r="AO12" s="127">
        <v>671.67518059929068</v>
      </c>
      <c r="AP12" s="127">
        <v>654.55413903998215</v>
      </c>
      <c r="AQ12" s="127">
        <v>643.81028993412042</v>
      </c>
      <c r="AR12" s="127">
        <v>609.359896898805</v>
      </c>
      <c r="AS12" s="127">
        <v>589.84578818320483</v>
      </c>
      <c r="AT12" s="127">
        <v>577.14478835775162</v>
      </c>
      <c r="AU12" s="127">
        <v>564.23549190941287</v>
      </c>
      <c r="AV12" s="127">
        <v>552.29972849751596</v>
      </c>
      <c r="AW12" s="127">
        <v>545.18866202420941</v>
      </c>
      <c r="AX12" s="127">
        <v>533.11762770033079</v>
      </c>
      <c r="AY12" s="127"/>
      <c r="AZ12" s="127"/>
      <c r="BA12" s="127"/>
      <c r="BB12" s="127"/>
      <c r="BC12" s="127"/>
      <c r="BD12" s="127"/>
      <c r="BE12" s="127"/>
      <c r="BF12" s="141"/>
      <c r="BG12" s="142"/>
      <c r="BH12" s="32"/>
      <c r="BI12" s="32"/>
      <c r="BJ12" s="32"/>
    </row>
    <row r="13" spans="1:62" ht="15" customHeight="1" thickBot="1">
      <c r="X13" s="134"/>
      <c r="Y13" s="135" t="s">
        <v>390</v>
      </c>
      <c r="Z13" s="136"/>
      <c r="AA13" s="136">
        <v>212.77516479560532</v>
      </c>
      <c r="AB13" s="136">
        <v>226.39537942895109</v>
      </c>
      <c r="AC13" s="136">
        <v>226.67667065985106</v>
      </c>
      <c r="AD13" s="136">
        <v>234.17525608907351</v>
      </c>
      <c r="AE13" s="136">
        <v>238.08872711287052</v>
      </c>
      <c r="AF13" s="136">
        <v>252.94608427039518</v>
      </c>
      <c r="AG13" s="136">
        <v>253.5459393247161</v>
      </c>
      <c r="AH13" s="136">
        <v>263.23709507656457</v>
      </c>
      <c r="AI13" s="136">
        <v>258.22692109929255</v>
      </c>
      <c r="AJ13" s="136">
        <v>260.6077449894488</v>
      </c>
      <c r="AK13" s="136">
        <v>272.86302877177894</v>
      </c>
      <c r="AL13" s="136">
        <v>270.60778020315792</v>
      </c>
      <c r="AM13" s="136">
        <v>289.58100255027546</v>
      </c>
      <c r="AN13" s="136">
        <v>296.4077539334686</v>
      </c>
      <c r="AO13" s="136">
        <v>304.91735523395317</v>
      </c>
      <c r="AP13" s="136">
        <v>321.87614007264813</v>
      </c>
      <c r="AQ13" s="136">
        <v>338.5853625880215</v>
      </c>
      <c r="AR13" s="136">
        <v>365.67080638250599</v>
      </c>
      <c r="AS13" s="136">
        <v>357.00662136631269</v>
      </c>
      <c r="AT13" s="136">
        <v>339.2916101211411</v>
      </c>
      <c r="AU13" s="136">
        <v>320.64278958234343</v>
      </c>
      <c r="AV13" s="136">
        <v>315.03273923021368</v>
      </c>
      <c r="AW13" s="136">
        <v>305.39880733987826</v>
      </c>
      <c r="AX13" s="136">
        <v>283.84871853366406</v>
      </c>
      <c r="AY13" s="136"/>
      <c r="AZ13" s="136"/>
      <c r="BA13" s="136"/>
      <c r="BB13" s="136"/>
      <c r="BC13" s="136"/>
      <c r="BD13" s="136"/>
      <c r="BE13" s="136"/>
      <c r="BF13" s="137"/>
      <c r="BG13" s="138"/>
      <c r="BH13" s="32"/>
      <c r="BI13" s="32"/>
      <c r="BJ13" s="32"/>
    </row>
    <row r="14" spans="1:62" ht="15" customHeight="1">
      <c r="X14" s="120" t="s">
        <v>53</v>
      </c>
      <c r="Y14" s="121"/>
      <c r="Z14" s="122"/>
      <c r="AA14" s="122">
        <f>SUM(AA15:AA16)</f>
        <v>59.904806457799999</v>
      </c>
      <c r="AB14" s="122">
        <f t="shared" ref="AB14:AX14" si="11">SUM(AB15:AB16)</f>
        <v>57.681570136800005</v>
      </c>
      <c r="AC14" s="122">
        <f t="shared" si="11"/>
        <v>54.718722341200007</v>
      </c>
      <c r="AD14" s="122">
        <f t="shared" si="11"/>
        <v>51.809267422399998</v>
      </c>
      <c r="AE14" s="122">
        <f t="shared" si="11"/>
        <v>55.457524736599993</v>
      </c>
      <c r="AF14" s="122">
        <f t="shared" si="11"/>
        <v>57.865997907199997</v>
      </c>
      <c r="AG14" s="122">
        <f t="shared" si="11"/>
        <v>55.533115812799998</v>
      </c>
      <c r="AH14" s="122">
        <f t="shared" si="11"/>
        <v>55.0172602986</v>
      </c>
      <c r="AI14" s="122">
        <f t="shared" si="11"/>
        <v>52.613575124800001</v>
      </c>
      <c r="AJ14" s="122">
        <f t="shared" si="11"/>
        <v>51.981409927600005</v>
      </c>
      <c r="AK14" s="122">
        <f t="shared" si="11"/>
        <v>54.189144662999993</v>
      </c>
      <c r="AL14" s="122">
        <f t="shared" si="11"/>
        <v>51.790044354200006</v>
      </c>
      <c r="AM14" s="122">
        <f t="shared" si="11"/>
        <v>52.8732531924</v>
      </c>
      <c r="AN14" s="122">
        <f t="shared" si="11"/>
        <v>50.183866741199999</v>
      </c>
      <c r="AO14" s="122">
        <f t="shared" si="11"/>
        <v>53.674694951199996</v>
      </c>
      <c r="AP14" s="122">
        <f t="shared" si="11"/>
        <v>53.792058405600002</v>
      </c>
      <c r="AQ14" s="122">
        <f t="shared" si="11"/>
        <v>54.584801918800011</v>
      </c>
      <c r="AR14" s="122">
        <f t="shared" si="11"/>
        <v>50.892792939000003</v>
      </c>
      <c r="AS14" s="122">
        <f t="shared" si="11"/>
        <v>49.625457675</v>
      </c>
      <c r="AT14" s="122">
        <f t="shared" si="11"/>
        <v>51.258287602199999</v>
      </c>
      <c r="AU14" s="122">
        <f t="shared" si="11"/>
        <v>53.857598568</v>
      </c>
      <c r="AV14" s="122">
        <f t="shared" si="11"/>
        <v>53.597956152799995</v>
      </c>
      <c r="AW14" s="122">
        <f t="shared" si="11"/>
        <v>46.223424274000003</v>
      </c>
      <c r="AX14" s="122">
        <f t="shared" si="11"/>
        <v>46.383860138000003</v>
      </c>
      <c r="AY14" s="122"/>
      <c r="AZ14" s="122"/>
      <c r="BA14" s="122"/>
      <c r="BB14" s="122"/>
      <c r="BC14" s="122"/>
      <c r="BD14" s="122"/>
      <c r="BE14" s="122"/>
      <c r="BF14" s="139"/>
      <c r="BG14" s="140"/>
      <c r="BH14" s="32"/>
      <c r="BI14" s="32"/>
      <c r="BJ14" s="32"/>
    </row>
    <row r="15" spans="1:62" ht="15" customHeight="1">
      <c r="X15" s="125"/>
      <c r="Y15" s="126" t="s">
        <v>54</v>
      </c>
      <c r="Z15" s="127"/>
      <c r="AA15" s="127">
        <v>36.8584831298</v>
      </c>
      <c r="AB15" s="127">
        <v>35.848931800800003</v>
      </c>
      <c r="AC15" s="127">
        <v>33.571429541200011</v>
      </c>
      <c r="AD15" s="127">
        <v>31.926938590399999</v>
      </c>
      <c r="AE15" s="127">
        <v>34.681180544599997</v>
      </c>
      <c r="AF15" s="127">
        <v>36.526764627199995</v>
      </c>
      <c r="AG15" s="127">
        <v>33.845173284799998</v>
      </c>
      <c r="AH15" s="127">
        <v>33.200734986599997</v>
      </c>
      <c r="AI15" s="127">
        <v>33.391106132799997</v>
      </c>
      <c r="AJ15" s="127">
        <v>32.832905095600005</v>
      </c>
      <c r="AK15" s="127">
        <v>34.145019734999991</v>
      </c>
      <c r="AL15" s="127">
        <v>32.928843714199999</v>
      </c>
      <c r="AM15" s="127">
        <v>33.064761800399999</v>
      </c>
      <c r="AN15" s="127">
        <v>30.538354549199997</v>
      </c>
      <c r="AO15" s="127">
        <v>33.427745447199996</v>
      </c>
      <c r="AP15" s="127">
        <v>33.690013221600005</v>
      </c>
      <c r="AQ15" s="127">
        <v>34.157904254800002</v>
      </c>
      <c r="AR15" s="127">
        <v>30.296770155000001</v>
      </c>
      <c r="AS15" s="127">
        <v>31.739337482999996</v>
      </c>
      <c r="AT15" s="127">
        <v>35.830739314200002</v>
      </c>
      <c r="AU15" s="127">
        <v>36.160489319999996</v>
      </c>
      <c r="AV15" s="127">
        <v>35.638475448800001</v>
      </c>
      <c r="AW15" s="127">
        <v>28.144619410000001</v>
      </c>
      <c r="AX15" s="127">
        <v>28.125380138000004</v>
      </c>
      <c r="AY15" s="127"/>
      <c r="AZ15" s="127"/>
      <c r="BA15" s="127"/>
      <c r="BB15" s="127"/>
      <c r="BC15" s="127"/>
      <c r="BD15" s="127"/>
      <c r="BE15" s="127"/>
      <c r="BF15" s="141"/>
      <c r="BG15" s="142"/>
      <c r="BH15" s="32"/>
      <c r="BI15" s="32"/>
      <c r="BJ15" s="32"/>
    </row>
    <row r="16" spans="1:62" ht="15" customHeight="1" thickBot="1">
      <c r="X16" s="134"/>
      <c r="Y16" s="135" t="s">
        <v>55</v>
      </c>
      <c r="Z16" s="136"/>
      <c r="AA16" s="136">
        <v>23.046323328</v>
      </c>
      <c r="AB16" s="136">
        <v>21.832638336000002</v>
      </c>
      <c r="AC16" s="136">
        <v>21.147292799999999</v>
      </c>
      <c r="AD16" s="136">
        <v>19.882328832000002</v>
      </c>
      <c r="AE16" s="136">
        <v>20.776344192</v>
      </c>
      <c r="AF16" s="136">
        <v>21.339233280000002</v>
      </c>
      <c r="AG16" s="136">
        <v>21.687942528000001</v>
      </c>
      <c r="AH16" s="136">
        <v>21.816525312000003</v>
      </c>
      <c r="AI16" s="136">
        <v>19.222468992000003</v>
      </c>
      <c r="AJ16" s="136">
        <v>19.148504832</v>
      </c>
      <c r="AK16" s="136">
        <v>20.044124928000002</v>
      </c>
      <c r="AL16" s="136">
        <v>18.861200640000007</v>
      </c>
      <c r="AM16" s="136">
        <v>19.808491392000001</v>
      </c>
      <c r="AN16" s="136">
        <v>19.645512192000002</v>
      </c>
      <c r="AO16" s="136">
        <v>20.246949504000003</v>
      </c>
      <c r="AP16" s="136">
        <v>20.102045184000001</v>
      </c>
      <c r="AQ16" s="136">
        <v>20.426897664000006</v>
      </c>
      <c r="AR16" s="136">
        <v>20.596022784000002</v>
      </c>
      <c r="AS16" s="136">
        <v>17.886120192000003</v>
      </c>
      <c r="AT16" s="136">
        <v>15.427548288000001</v>
      </c>
      <c r="AU16" s="136">
        <v>17.697109248</v>
      </c>
      <c r="AV16" s="136">
        <v>17.959480703999997</v>
      </c>
      <c r="AW16" s="136">
        <v>18.078804864000002</v>
      </c>
      <c r="AX16" s="136">
        <v>18.258479999999999</v>
      </c>
      <c r="AY16" s="136"/>
      <c r="AZ16" s="136"/>
      <c r="BA16" s="136"/>
      <c r="BB16" s="136"/>
      <c r="BC16" s="136"/>
      <c r="BD16" s="136"/>
      <c r="BE16" s="136"/>
      <c r="BF16" s="137"/>
      <c r="BG16" s="138"/>
      <c r="BH16" s="32"/>
      <c r="BI16" s="32"/>
      <c r="BJ16" s="32"/>
    </row>
    <row r="17" spans="3:62" ht="15" customHeight="1">
      <c r="X17" s="120" t="s">
        <v>316</v>
      </c>
      <c r="Y17" s="121"/>
      <c r="Z17" s="122"/>
      <c r="AA17" s="122">
        <f>SUM(AA18:AA21)</f>
        <v>29836.939992751511</v>
      </c>
      <c r="AB17" s="122">
        <f t="shared" ref="AB17:AX17" si="12">SUM(AB18:AB21)</f>
        <v>28776.033511734695</v>
      </c>
      <c r="AC17" s="122">
        <f t="shared" si="12"/>
        <v>30532.668366027559</v>
      </c>
      <c r="AD17" s="122">
        <f t="shared" si="12"/>
        <v>26068.728777977227</v>
      </c>
      <c r="AE17" s="122">
        <f t="shared" si="12"/>
        <v>31748.458537721395</v>
      </c>
      <c r="AF17" s="122">
        <f t="shared" si="12"/>
        <v>30189.746892787756</v>
      </c>
      <c r="AG17" s="122">
        <f t="shared" si="12"/>
        <v>29504.013305453209</v>
      </c>
      <c r="AH17" s="122">
        <f t="shared" si="12"/>
        <v>29167.377051714055</v>
      </c>
      <c r="AI17" s="122">
        <f t="shared" si="12"/>
        <v>27472.241879571353</v>
      </c>
      <c r="AJ17" s="122">
        <f t="shared" si="12"/>
        <v>27909.498845927021</v>
      </c>
      <c r="AK17" s="122">
        <f t="shared" si="12"/>
        <v>28381.884723383424</v>
      </c>
      <c r="AL17" s="122">
        <f t="shared" si="12"/>
        <v>27991.042881747548</v>
      </c>
      <c r="AM17" s="122">
        <f t="shared" si="12"/>
        <v>28034.614101152834</v>
      </c>
      <c r="AN17" s="122">
        <f t="shared" si="12"/>
        <v>26481.362346521866</v>
      </c>
      <c r="AO17" s="122">
        <f t="shared" si="12"/>
        <v>28187.296402890737</v>
      </c>
      <c r="AP17" s="122">
        <f t="shared" si="12"/>
        <v>28379.673393490724</v>
      </c>
      <c r="AQ17" s="122">
        <f t="shared" si="12"/>
        <v>27928.678355973047</v>
      </c>
      <c r="AR17" s="122">
        <f t="shared" si="12"/>
        <v>28554.409806713593</v>
      </c>
      <c r="AS17" s="122">
        <f t="shared" si="12"/>
        <v>28711.171059151828</v>
      </c>
      <c r="AT17" s="122">
        <f t="shared" si="12"/>
        <v>28115.995353030474</v>
      </c>
      <c r="AU17" s="122">
        <f t="shared" si="12"/>
        <v>29016.890757108391</v>
      </c>
      <c r="AV17" s="122">
        <f t="shared" si="12"/>
        <v>28642.329658662788</v>
      </c>
      <c r="AW17" s="122">
        <f t="shared" si="12"/>
        <v>28070.640417290761</v>
      </c>
      <c r="AX17" s="122">
        <f t="shared" si="12"/>
        <v>27958.380874087012</v>
      </c>
      <c r="AY17" s="122"/>
      <c r="AZ17" s="122"/>
      <c r="BA17" s="122"/>
      <c r="BB17" s="122"/>
      <c r="BC17" s="122"/>
      <c r="BD17" s="122"/>
      <c r="BE17" s="122"/>
      <c r="BF17" s="139"/>
      <c r="BG17" s="140"/>
      <c r="BI17" s="32"/>
      <c r="BJ17" s="32"/>
    </row>
    <row r="18" spans="3:62" ht="15" customHeight="1">
      <c r="X18" s="125"/>
      <c r="Y18" s="126" t="s">
        <v>317</v>
      </c>
      <c r="Z18" s="127"/>
      <c r="AA18" s="127">
        <v>9064.2523720037098</v>
      </c>
      <c r="AB18" s="127">
        <v>9245.7021736004863</v>
      </c>
      <c r="AC18" s="127">
        <v>9312.2948135870047</v>
      </c>
      <c r="AD18" s="127">
        <v>9216.2868304228887</v>
      </c>
      <c r="AE18" s="127">
        <v>9075.2869486295567</v>
      </c>
      <c r="AF18" s="127">
        <v>8993.2985285275372</v>
      </c>
      <c r="AG18" s="127">
        <v>8911.9891056522119</v>
      </c>
      <c r="AH18" s="127">
        <v>8883.4802561419219</v>
      </c>
      <c r="AI18" s="127">
        <v>8838.4182826576798</v>
      </c>
      <c r="AJ18" s="127">
        <v>8782.0612870546538</v>
      </c>
      <c r="AK18" s="127">
        <v>8682.3028787828171</v>
      </c>
      <c r="AL18" s="127">
        <v>8710.237033590829</v>
      </c>
      <c r="AM18" s="127">
        <v>8629.4044319921177</v>
      </c>
      <c r="AN18" s="127">
        <v>8513.7801021445448</v>
      </c>
      <c r="AO18" s="127">
        <v>8319.198495595494</v>
      </c>
      <c r="AP18" s="127">
        <v>8286.546208762089</v>
      </c>
      <c r="AQ18" s="127">
        <v>8305.0154861437895</v>
      </c>
      <c r="AR18" s="127">
        <v>8320.2588590522482</v>
      </c>
      <c r="AS18" s="127">
        <v>8204.2136145988898</v>
      </c>
      <c r="AT18" s="127">
        <v>8094.494578093334</v>
      </c>
      <c r="AU18" s="127">
        <v>7829.1103648061408</v>
      </c>
      <c r="AV18" s="127">
        <v>7793.6993919673914</v>
      </c>
      <c r="AW18" s="127">
        <v>7606.946299482328</v>
      </c>
      <c r="AX18" s="127">
        <v>7400.570836430863</v>
      </c>
      <c r="AY18" s="127"/>
      <c r="AZ18" s="127"/>
      <c r="BA18" s="127"/>
      <c r="BB18" s="127"/>
      <c r="BC18" s="127"/>
      <c r="BD18" s="127"/>
      <c r="BE18" s="127"/>
      <c r="BF18" s="141"/>
      <c r="BG18" s="142"/>
      <c r="BI18" s="32"/>
      <c r="BJ18" s="32"/>
    </row>
    <row r="19" spans="3:62" ht="15" customHeight="1">
      <c r="X19" s="125"/>
      <c r="Y19" s="130" t="s">
        <v>318</v>
      </c>
      <c r="Z19" s="131"/>
      <c r="AA19" s="131">
        <v>3353.8502107865033</v>
      </c>
      <c r="AB19" s="131">
        <v>3365.9386324957686</v>
      </c>
      <c r="AC19" s="131">
        <v>3342.2436700640992</v>
      </c>
      <c r="AD19" s="131">
        <v>3263.1358530090979</v>
      </c>
      <c r="AE19" s="131">
        <v>3171.8021787978992</v>
      </c>
      <c r="AF19" s="131">
        <v>3146.2675736236324</v>
      </c>
      <c r="AG19" s="131">
        <v>3102.4296274142207</v>
      </c>
      <c r="AH19" s="131">
        <v>3058.6098686265454</v>
      </c>
      <c r="AI19" s="131">
        <v>3003.4286170602377</v>
      </c>
      <c r="AJ19" s="131">
        <v>2945.8499856182266</v>
      </c>
      <c r="AK19" s="131">
        <v>2879.5274211950114</v>
      </c>
      <c r="AL19" s="131">
        <v>2873.8588490771585</v>
      </c>
      <c r="AM19" s="131">
        <v>2866.2257571195655</v>
      </c>
      <c r="AN19" s="131">
        <v>2822.1419326409928</v>
      </c>
      <c r="AO19" s="131">
        <v>2755.4465925545042</v>
      </c>
      <c r="AP19" s="131">
        <v>2733.4701526790468</v>
      </c>
      <c r="AQ19" s="131">
        <v>2676.5171941568533</v>
      </c>
      <c r="AR19" s="131">
        <v>2634.7315515106857</v>
      </c>
      <c r="AS19" s="131">
        <v>2597.0510183686592</v>
      </c>
      <c r="AT19" s="131">
        <v>2569.7434239125314</v>
      </c>
      <c r="AU19" s="131">
        <v>2518.5729927039001</v>
      </c>
      <c r="AV19" s="131">
        <v>2522.2736753553604</v>
      </c>
      <c r="AW19" s="131">
        <v>2472.4904490756103</v>
      </c>
      <c r="AX19" s="131">
        <v>2411.3085486029859</v>
      </c>
      <c r="AY19" s="131"/>
      <c r="AZ19" s="131"/>
      <c r="BA19" s="131"/>
      <c r="BB19" s="131"/>
      <c r="BC19" s="131"/>
      <c r="BD19" s="131"/>
      <c r="BE19" s="131"/>
      <c r="BF19" s="132"/>
      <c r="BG19" s="133"/>
      <c r="BI19" s="32"/>
      <c r="BJ19" s="32"/>
    </row>
    <row r="20" spans="3:62" ht="15" customHeight="1">
      <c r="X20" s="125"/>
      <c r="Y20" s="130" t="s">
        <v>319</v>
      </c>
      <c r="Z20" s="131"/>
      <c r="AA20" s="131">
        <v>17294.013451233954</v>
      </c>
      <c r="AB20" s="131">
        <v>16049.021816684657</v>
      </c>
      <c r="AC20" s="131">
        <v>17759.094569324181</v>
      </c>
      <c r="AD20" s="131">
        <v>13481.05688047498</v>
      </c>
      <c r="AE20" s="131">
        <v>19388.206859781934</v>
      </c>
      <c r="AF20" s="131">
        <v>17941.535842899386</v>
      </c>
      <c r="AG20" s="131">
        <v>17383.495007658672</v>
      </c>
      <c r="AH20" s="131">
        <v>17122.193729456136</v>
      </c>
      <c r="AI20" s="131">
        <v>15531.74889347828</v>
      </c>
      <c r="AJ20" s="131">
        <v>16084.717480176572</v>
      </c>
      <c r="AK20" s="131">
        <v>16725.700469837655</v>
      </c>
      <c r="AL20" s="131">
        <v>16313.206339085906</v>
      </c>
      <c r="AM20" s="131">
        <v>16447.952346584258</v>
      </c>
      <c r="AN20" s="131">
        <v>15058.705515598765</v>
      </c>
      <c r="AO20" s="131">
        <v>17029.320242743113</v>
      </c>
      <c r="AP20" s="131">
        <v>17275.137404537567</v>
      </c>
      <c r="AQ20" s="131">
        <v>16865.079504617268</v>
      </c>
      <c r="AR20" s="131">
        <v>17519.6003058848</v>
      </c>
      <c r="AS20" s="131">
        <v>17832.910234024341</v>
      </c>
      <c r="AT20" s="131">
        <v>17376.992773114125</v>
      </c>
      <c r="AU20" s="131">
        <v>18596.469197282859</v>
      </c>
      <c r="AV20" s="131">
        <v>18254.396784720579</v>
      </c>
      <c r="AW20" s="131">
        <v>17921.115328003816</v>
      </c>
      <c r="AX20" s="131">
        <v>18077.300962215671</v>
      </c>
      <c r="AY20" s="131"/>
      <c r="AZ20" s="131"/>
      <c r="BA20" s="131"/>
      <c r="BB20" s="131"/>
      <c r="BC20" s="131"/>
      <c r="BD20" s="131"/>
      <c r="BE20" s="131"/>
      <c r="BF20" s="132"/>
      <c r="BG20" s="133"/>
      <c r="BI20" s="32"/>
      <c r="BJ20" s="32"/>
    </row>
    <row r="21" spans="3:62" ht="15" customHeight="1" thickBot="1">
      <c r="X21" s="134"/>
      <c r="Y21" s="135" t="s">
        <v>320</v>
      </c>
      <c r="Z21" s="136"/>
      <c r="AA21" s="136">
        <v>124.82395872734506</v>
      </c>
      <c r="AB21" s="136">
        <v>115.37088895378569</v>
      </c>
      <c r="AC21" s="136">
        <v>119.03531305227575</v>
      </c>
      <c r="AD21" s="136">
        <v>108.24921407026144</v>
      </c>
      <c r="AE21" s="136">
        <v>113.16255051200265</v>
      </c>
      <c r="AF21" s="136">
        <v>108.64494773719922</v>
      </c>
      <c r="AG21" s="136">
        <v>106.09956472810369</v>
      </c>
      <c r="AH21" s="136">
        <v>103.09319748945234</v>
      </c>
      <c r="AI21" s="136">
        <v>98.646086375156344</v>
      </c>
      <c r="AJ21" s="136">
        <v>96.870093077569152</v>
      </c>
      <c r="AK21" s="136">
        <v>94.35395356794227</v>
      </c>
      <c r="AL21" s="136">
        <v>93.740659993654646</v>
      </c>
      <c r="AM21" s="136">
        <v>91.031565456895606</v>
      </c>
      <c r="AN21" s="136">
        <v>86.734796137565112</v>
      </c>
      <c r="AO21" s="136">
        <v>83.331071997626481</v>
      </c>
      <c r="AP21" s="136">
        <v>84.519627512023249</v>
      </c>
      <c r="AQ21" s="136">
        <v>82.066171055135626</v>
      </c>
      <c r="AR21" s="136">
        <v>79.819090265860737</v>
      </c>
      <c r="AS21" s="136">
        <v>76.99619215994025</v>
      </c>
      <c r="AT21" s="136">
        <v>74.764577910480583</v>
      </c>
      <c r="AU21" s="136">
        <v>72.738202315492742</v>
      </c>
      <c r="AV21" s="136">
        <v>71.959806619456671</v>
      </c>
      <c r="AW21" s="136">
        <v>70.088340729005353</v>
      </c>
      <c r="AX21" s="136">
        <v>69.200526837493342</v>
      </c>
      <c r="AY21" s="136"/>
      <c r="AZ21" s="136"/>
      <c r="BA21" s="136"/>
      <c r="BB21" s="136"/>
      <c r="BC21" s="136"/>
      <c r="BD21" s="136"/>
      <c r="BE21" s="136"/>
      <c r="BF21" s="137"/>
      <c r="BG21" s="138"/>
      <c r="BI21" s="32"/>
      <c r="BJ21" s="32"/>
    </row>
    <row r="22" spans="3:62" ht="15" customHeight="1">
      <c r="X22" s="145" t="s">
        <v>310</v>
      </c>
      <c r="Y22" s="102"/>
      <c r="Z22" s="16"/>
      <c r="AA22" s="16">
        <f>SUM(AA23:AA27)</f>
        <v>12349.469022355139</v>
      </c>
      <c r="AB22" s="16">
        <f t="shared" ref="AB22:AX22" si="13">SUM(AB23:AB27)</f>
        <v>12207.426231391144</v>
      </c>
      <c r="AC22" s="16">
        <f t="shared" si="13"/>
        <v>12161.855090266161</v>
      </c>
      <c r="AD22" s="16">
        <f t="shared" si="13"/>
        <v>11968.724955584832</v>
      </c>
      <c r="AE22" s="16">
        <f t="shared" si="13"/>
        <v>11796.892738967283</v>
      </c>
      <c r="AF22" s="16">
        <f t="shared" si="13"/>
        <v>11517.479649409839</v>
      </c>
      <c r="AG22" s="16">
        <f t="shared" si="13"/>
        <v>11252.269020250604</v>
      </c>
      <c r="AH22" s="16">
        <f t="shared" si="13"/>
        <v>10954.427566549859</v>
      </c>
      <c r="AI22" s="16">
        <f t="shared" si="13"/>
        <v>10580.401548642651</v>
      </c>
      <c r="AJ22" s="16">
        <f t="shared" si="13"/>
        <v>10256.779954321422</v>
      </c>
      <c r="AK22" s="16">
        <f t="shared" si="13"/>
        <v>9954.8486075161527</v>
      </c>
      <c r="AL22" s="16">
        <f t="shared" si="13"/>
        <v>9406.3088696847481</v>
      </c>
      <c r="AM22" s="16">
        <f t="shared" si="13"/>
        <v>9100.8217256289881</v>
      </c>
      <c r="AN22" s="16">
        <f t="shared" si="13"/>
        <v>8808.7934710022855</v>
      </c>
      <c r="AO22" s="16">
        <f t="shared" si="13"/>
        <v>8467.3079852436349</v>
      </c>
      <c r="AP22" s="16">
        <f t="shared" si="13"/>
        <v>8147.1713731526488</v>
      </c>
      <c r="AQ22" s="16">
        <f t="shared" si="13"/>
        <v>7801.5612043609572</v>
      </c>
      <c r="AR22" s="16">
        <f t="shared" si="13"/>
        <v>7442.1904260575129</v>
      </c>
      <c r="AS22" s="16">
        <f t="shared" si="13"/>
        <v>7127.266165406053</v>
      </c>
      <c r="AT22" s="16">
        <f t="shared" si="13"/>
        <v>6764.9907941549045</v>
      </c>
      <c r="AU22" s="16">
        <f t="shared" si="13"/>
        <v>6374.8142960359155</v>
      </c>
      <c r="AV22" s="16">
        <f t="shared" si="13"/>
        <v>6134.018567435437</v>
      </c>
      <c r="AW22" s="16">
        <f t="shared" si="13"/>
        <v>5886.6695712266128</v>
      </c>
      <c r="AX22" s="16">
        <f t="shared" si="13"/>
        <v>5671.5698565037401</v>
      </c>
      <c r="AY22" s="16"/>
      <c r="AZ22" s="16"/>
      <c r="BA22" s="16"/>
      <c r="BB22" s="16"/>
      <c r="BC22" s="16"/>
      <c r="BD22" s="16"/>
      <c r="BE22" s="16"/>
      <c r="BF22" s="103"/>
      <c r="BG22" s="146"/>
      <c r="BI22" s="32"/>
      <c r="BJ22" s="32"/>
    </row>
    <row r="23" spans="3:62" ht="15" customHeight="1">
      <c r="X23" s="125"/>
      <c r="Y23" s="126" t="s">
        <v>391</v>
      </c>
      <c r="Z23" s="127"/>
      <c r="AA23" s="127">
        <v>9220.3966760544627</v>
      </c>
      <c r="AB23" s="127">
        <v>9151.3106780860471</v>
      </c>
      <c r="AC23" s="127">
        <v>9126.7756263566916</v>
      </c>
      <c r="AD23" s="127">
        <v>8981.5689629279623</v>
      </c>
      <c r="AE23" s="127">
        <v>8863.4801222238511</v>
      </c>
      <c r="AF23" s="127">
        <v>8621.1310011943024</v>
      </c>
      <c r="AG23" s="127">
        <v>8393.4447670077625</v>
      </c>
      <c r="AH23" s="127">
        <v>8132.2462219204826</v>
      </c>
      <c r="AI23" s="127">
        <v>7815.3359759130235</v>
      </c>
      <c r="AJ23" s="127">
        <v>7516.893924626751</v>
      </c>
      <c r="AK23" s="127">
        <v>7238.7018620517847</v>
      </c>
      <c r="AL23" s="127">
        <v>6935.9030960955279</v>
      </c>
      <c r="AM23" s="127">
        <v>6632.593815456954</v>
      </c>
      <c r="AN23" s="127">
        <v>6323.8218342958453</v>
      </c>
      <c r="AO23" s="127">
        <v>6009.8497490456202</v>
      </c>
      <c r="AP23" s="127">
        <v>5703.4813856570945</v>
      </c>
      <c r="AQ23" s="127">
        <v>5383.2366158532732</v>
      </c>
      <c r="AR23" s="127">
        <v>5079.2991197864703</v>
      </c>
      <c r="AS23" s="127">
        <v>4728.4961669125378</v>
      </c>
      <c r="AT23" s="127">
        <v>4421.2635038058261</v>
      </c>
      <c r="AU23" s="127">
        <v>4113.9512782008878</v>
      </c>
      <c r="AV23" s="127">
        <v>3866.4387780622037</v>
      </c>
      <c r="AW23" s="127">
        <v>3657.5199816668714</v>
      </c>
      <c r="AX23" s="127">
        <v>3463.8054850722747</v>
      </c>
      <c r="AY23" s="127"/>
      <c r="AZ23" s="127"/>
      <c r="BA23" s="127"/>
      <c r="BB23" s="127"/>
      <c r="BC23" s="127"/>
      <c r="BD23" s="127"/>
      <c r="BE23" s="127"/>
      <c r="BF23" s="592"/>
      <c r="BG23" s="142"/>
      <c r="BI23" s="32"/>
      <c r="BJ23" s="32"/>
    </row>
    <row r="24" spans="3:62" ht="15" customHeight="1">
      <c r="X24" s="125"/>
      <c r="Y24" s="130" t="s">
        <v>323</v>
      </c>
      <c r="Z24" s="131"/>
      <c r="AA24" s="131">
        <v>194.62995452094916</v>
      </c>
      <c r="AB24" s="131">
        <v>191.18411636185448</v>
      </c>
      <c r="AC24" s="131">
        <v>191.62659732906039</v>
      </c>
      <c r="AD24" s="131">
        <v>192.29100728506938</v>
      </c>
      <c r="AE24" s="131">
        <v>190.74025838424834</v>
      </c>
      <c r="AF24" s="131">
        <v>191.20305648756735</v>
      </c>
      <c r="AG24" s="131">
        <v>191.66636314285716</v>
      </c>
      <c r="AH24" s="131">
        <v>192.95826126785715</v>
      </c>
      <c r="AI24" s="131">
        <v>192.02791015535718</v>
      </c>
      <c r="AJ24" s="131">
        <v>192.73828781785716</v>
      </c>
      <c r="AK24" s="131">
        <v>193.99044490535715</v>
      </c>
      <c r="AL24" s="131">
        <v>195.50719820535716</v>
      </c>
      <c r="AM24" s="131">
        <v>247.57790849821433</v>
      </c>
      <c r="AN24" s="131">
        <v>290.98592827500005</v>
      </c>
      <c r="AO24" s="131">
        <v>300.09113406785713</v>
      </c>
      <c r="AP24" s="131">
        <v>339.56303490589283</v>
      </c>
      <c r="AQ24" s="131">
        <v>349.55457900858931</v>
      </c>
      <c r="AR24" s="131">
        <v>337.41075310735715</v>
      </c>
      <c r="AS24" s="131">
        <v>379.5262391994018</v>
      </c>
      <c r="AT24" s="131">
        <v>376.70416912891687</v>
      </c>
      <c r="AU24" s="131">
        <v>329.4215757060154</v>
      </c>
      <c r="AV24" s="131">
        <v>362.05334894887551</v>
      </c>
      <c r="AW24" s="131">
        <v>358.63983821250008</v>
      </c>
      <c r="AX24" s="131">
        <v>359.78280616982141</v>
      </c>
      <c r="AY24" s="131"/>
      <c r="AZ24" s="131"/>
      <c r="BA24" s="131"/>
      <c r="BB24" s="131"/>
      <c r="BC24" s="131"/>
      <c r="BD24" s="131"/>
      <c r="BE24" s="131"/>
      <c r="BF24" s="132"/>
      <c r="BG24" s="133"/>
      <c r="BI24" s="32"/>
      <c r="BJ24" s="32"/>
    </row>
    <row r="25" spans="3:62" ht="15" customHeight="1" thickBot="1">
      <c r="X25" s="125"/>
      <c r="Y25" s="274" t="s">
        <v>321</v>
      </c>
      <c r="Z25" s="131"/>
      <c r="AA25" s="131">
        <v>16.04889076863212</v>
      </c>
      <c r="AB25" s="131">
        <v>15.573652491198054</v>
      </c>
      <c r="AC25" s="131">
        <v>15.991037202251752</v>
      </c>
      <c r="AD25" s="131">
        <v>15.901517059917419</v>
      </c>
      <c r="AE25" s="131">
        <v>17.249403502172701</v>
      </c>
      <c r="AF25" s="131">
        <v>17.700227162832061</v>
      </c>
      <c r="AG25" s="131">
        <v>18.141670387974337</v>
      </c>
      <c r="AH25" s="131">
        <v>17.512962822937457</v>
      </c>
      <c r="AI25" s="131">
        <v>17.29928643013427</v>
      </c>
      <c r="AJ25" s="131">
        <v>16.709620864692145</v>
      </c>
      <c r="AK25" s="131">
        <v>15.872709715302118</v>
      </c>
      <c r="AL25" s="131">
        <v>15.006826420581943</v>
      </c>
      <c r="AM25" s="131">
        <v>23.229532280904419</v>
      </c>
      <c r="AN25" s="131">
        <v>19.993754172302932</v>
      </c>
      <c r="AO25" s="131">
        <v>18.31210001674831</v>
      </c>
      <c r="AP25" s="131">
        <v>16.984463468141495</v>
      </c>
      <c r="AQ25" s="131">
        <v>15.819375570359522</v>
      </c>
      <c r="AR25" s="131">
        <v>14.468454106927295</v>
      </c>
      <c r="AS25" s="131">
        <v>14.031299396428718</v>
      </c>
      <c r="AT25" s="131">
        <v>12.477140116356498</v>
      </c>
      <c r="AU25" s="131">
        <v>11.5155680213933</v>
      </c>
      <c r="AV25" s="131">
        <v>11.4412385926267</v>
      </c>
      <c r="AW25" s="131">
        <v>11.967158057174277</v>
      </c>
      <c r="AX25" s="131">
        <v>11.958024833951173</v>
      </c>
      <c r="AY25" s="131"/>
      <c r="AZ25" s="131"/>
      <c r="BA25" s="131"/>
      <c r="BB25" s="131"/>
      <c r="BC25" s="131"/>
      <c r="BD25" s="131"/>
      <c r="BE25" s="131"/>
      <c r="BF25" s="592"/>
      <c r="BG25" s="148"/>
      <c r="BI25" s="32"/>
      <c r="BJ25" s="32"/>
    </row>
    <row r="26" spans="3:62" ht="15" customHeight="1" thickTop="1">
      <c r="X26" s="125"/>
      <c r="Y26" s="280" t="s">
        <v>324</v>
      </c>
      <c r="Z26" s="291"/>
      <c r="AA26" s="131">
        <v>2859.8254620687285</v>
      </c>
      <c r="AB26" s="131">
        <v>2790.2415982595662</v>
      </c>
      <c r="AC26" s="131">
        <v>2768.3728025360165</v>
      </c>
      <c r="AD26" s="131">
        <v>2719.7176989974228</v>
      </c>
      <c r="AE26" s="131">
        <v>2666.0409586679657</v>
      </c>
      <c r="AF26" s="131">
        <v>2627.5901604202654</v>
      </c>
      <c r="AG26" s="131">
        <v>2588.9739459342277</v>
      </c>
      <c r="AH26" s="131">
        <v>2551.426346242929</v>
      </c>
      <c r="AI26" s="131">
        <v>2498.7718476340756</v>
      </c>
      <c r="AJ26" s="131">
        <v>2469.5758022193791</v>
      </c>
      <c r="AK26" s="131">
        <v>2431.8585406736079</v>
      </c>
      <c r="AL26" s="131">
        <v>2201.3933322689636</v>
      </c>
      <c r="AM26" s="131">
        <v>2146.8923668568527</v>
      </c>
      <c r="AN26" s="131">
        <v>2101.3255613833189</v>
      </c>
      <c r="AO26" s="131">
        <v>2062.1846142148825</v>
      </c>
      <c r="AP26" s="131">
        <v>2005.5555685999134</v>
      </c>
      <c r="AQ26" s="131">
        <v>1966.6497806423561</v>
      </c>
      <c r="AR26" s="131">
        <v>1918.8270652129127</v>
      </c>
      <c r="AS26" s="131">
        <v>1894.8190521343381</v>
      </c>
      <c r="AT26" s="131">
        <v>1839.4211076209822</v>
      </c>
      <c r="AU26" s="131">
        <v>1805.7395814573904</v>
      </c>
      <c r="AV26" s="131">
        <v>1775.5254586152812</v>
      </c>
      <c r="AW26" s="131">
        <v>1737.6476495894501</v>
      </c>
      <c r="AX26" s="131">
        <v>1717.016139118919</v>
      </c>
      <c r="AY26" s="131"/>
      <c r="AZ26" s="131"/>
      <c r="BA26" s="131"/>
      <c r="BB26" s="131"/>
      <c r="BC26" s="131"/>
      <c r="BD26" s="131"/>
      <c r="BE26" s="131"/>
      <c r="BF26" s="132"/>
      <c r="BG26" s="190"/>
      <c r="BI26" s="32"/>
      <c r="BJ26" s="32"/>
    </row>
    <row r="27" spans="3:62" ht="15" customHeight="1" thickBot="1">
      <c r="X27" s="147"/>
      <c r="Y27" s="271" t="s">
        <v>150</v>
      </c>
      <c r="Z27" s="416"/>
      <c r="AA27" s="289">
        <v>58.568038942367117</v>
      </c>
      <c r="AB27" s="289">
        <v>59.116186192479894</v>
      </c>
      <c r="AC27" s="289">
        <v>59.089026842141166</v>
      </c>
      <c r="AD27" s="289">
        <v>59.245769314458265</v>
      </c>
      <c r="AE27" s="289">
        <v>59.381996189045715</v>
      </c>
      <c r="AF27" s="289">
        <v>59.855204144872566</v>
      </c>
      <c r="AG27" s="289">
        <v>60.042273777782839</v>
      </c>
      <c r="AH27" s="289">
        <v>60.28377429565279</v>
      </c>
      <c r="AI27" s="289">
        <v>56.966528510060598</v>
      </c>
      <c r="AJ27" s="289">
        <v>60.862318792744453</v>
      </c>
      <c r="AK27" s="289">
        <v>74.425050170100349</v>
      </c>
      <c r="AL27" s="289">
        <v>58.498416694317399</v>
      </c>
      <c r="AM27" s="289">
        <v>50.528102536063955</v>
      </c>
      <c r="AN27" s="289">
        <v>72.666392875817479</v>
      </c>
      <c r="AO27" s="289">
        <v>76.870387898527454</v>
      </c>
      <c r="AP27" s="289">
        <v>81.586920521606686</v>
      </c>
      <c r="AQ27" s="289">
        <v>86.300853286379493</v>
      </c>
      <c r="AR27" s="289">
        <v>92.185033843846554</v>
      </c>
      <c r="AS27" s="289">
        <v>110.39340776334667</v>
      </c>
      <c r="AT27" s="289">
        <v>115.12487348282355</v>
      </c>
      <c r="AU27" s="289">
        <v>114.18629265022872</v>
      </c>
      <c r="AV27" s="289">
        <v>118.55974321644997</v>
      </c>
      <c r="AW27" s="289">
        <v>120.89494370061631</v>
      </c>
      <c r="AX27" s="289">
        <v>119.00740130877396</v>
      </c>
      <c r="AY27" s="289"/>
      <c r="AZ27" s="289"/>
      <c r="BA27" s="289"/>
      <c r="BB27" s="289"/>
      <c r="BC27" s="289"/>
      <c r="BD27" s="289"/>
      <c r="BE27" s="289"/>
      <c r="BF27" s="285"/>
      <c r="BG27" s="190"/>
      <c r="BI27" s="32"/>
      <c r="BJ27" s="32"/>
    </row>
    <row r="28" spans="3:62" ht="15" customHeight="1" thickTop="1" thickBot="1">
      <c r="C28" s="30"/>
      <c r="D28" s="30"/>
      <c r="E28" s="30"/>
      <c r="F28" s="30"/>
      <c r="G28" s="30"/>
      <c r="H28" s="30"/>
      <c r="I28" s="30"/>
      <c r="J28" s="30"/>
      <c r="K28" s="30"/>
      <c r="L28" s="30"/>
      <c r="X28" s="169" t="s">
        <v>96</v>
      </c>
      <c r="Y28" s="29"/>
      <c r="Z28" s="149"/>
      <c r="AA28" s="149">
        <f>SUM(AA5,AA11,AA14,AA17,AA22)</f>
        <v>48586.362525004144</v>
      </c>
      <c r="AB28" s="149">
        <f t="shared" ref="AB28:AX28" si="14">SUM(AB5,AB11,AB14,AB17,AB22)</f>
        <v>46862.126210660899</v>
      </c>
      <c r="AC28" s="149">
        <f t="shared" si="14"/>
        <v>48095.89725793968</v>
      </c>
      <c r="AD28" s="149">
        <f t="shared" si="14"/>
        <v>42817.956709862898</v>
      </c>
      <c r="AE28" s="149">
        <f t="shared" si="14"/>
        <v>47907.003126110343</v>
      </c>
      <c r="AF28" s="149">
        <f t="shared" si="14"/>
        <v>45825.272899013871</v>
      </c>
      <c r="AG28" s="149">
        <f t="shared" si="14"/>
        <v>44524.487301579255</v>
      </c>
      <c r="AH28" s="149">
        <f t="shared" si="14"/>
        <v>43703.2573166972</v>
      </c>
      <c r="AI28" s="149">
        <f t="shared" si="14"/>
        <v>41392.615721257731</v>
      </c>
      <c r="AJ28" s="149">
        <f t="shared" si="14"/>
        <v>41460.426861561318</v>
      </c>
      <c r="AK28" s="149">
        <f t="shared" si="14"/>
        <v>41505.27598693411</v>
      </c>
      <c r="AL28" s="149">
        <f t="shared" si="14"/>
        <v>40278.002156556948</v>
      </c>
      <c r="AM28" s="149">
        <f t="shared" si="14"/>
        <v>39501.203288335688</v>
      </c>
      <c r="AN28" s="149">
        <f t="shared" si="14"/>
        <v>37592.726368147247</v>
      </c>
      <c r="AO28" s="149">
        <f t="shared" si="14"/>
        <v>39029.557497375536</v>
      </c>
      <c r="AP28" s="149">
        <f t="shared" si="14"/>
        <v>38962.321889956838</v>
      </c>
      <c r="AQ28" s="149">
        <f t="shared" si="14"/>
        <v>38216.415008202428</v>
      </c>
      <c r="AR28" s="149">
        <f t="shared" si="14"/>
        <v>38470.094864335981</v>
      </c>
      <c r="AS28" s="149">
        <f t="shared" si="14"/>
        <v>38268.876298680778</v>
      </c>
      <c r="AT28" s="149">
        <f t="shared" si="14"/>
        <v>37192.744453153391</v>
      </c>
      <c r="AU28" s="149">
        <f t="shared" si="14"/>
        <v>38263.038079022073</v>
      </c>
      <c r="AV28" s="149">
        <f t="shared" si="14"/>
        <v>37263.383307497781</v>
      </c>
      <c r="AW28" s="149">
        <f t="shared" si="14"/>
        <v>36420.433054544003</v>
      </c>
      <c r="AX28" s="149">
        <f t="shared" si="14"/>
        <v>36042.068139114461</v>
      </c>
      <c r="AY28" s="149"/>
      <c r="AZ28" s="149"/>
      <c r="BA28" s="149"/>
      <c r="BB28" s="149"/>
      <c r="BC28" s="149"/>
      <c r="BD28" s="149"/>
      <c r="BE28" s="149"/>
      <c r="BF28" s="150"/>
      <c r="BG28" s="151"/>
    </row>
    <row r="29" spans="3:62">
      <c r="C29" s="30"/>
      <c r="D29" s="30"/>
      <c r="E29" s="30"/>
      <c r="F29" s="30"/>
      <c r="G29" s="30"/>
      <c r="H29" s="30"/>
      <c r="I29" s="30"/>
      <c r="J29" s="30"/>
      <c r="K29" s="30"/>
      <c r="L29" s="30"/>
      <c r="AJ29" s="30"/>
      <c r="AK29" s="30"/>
      <c r="AL29" s="30"/>
      <c r="AM29" s="30"/>
      <c r="AN29" s="30"/>
      <c r="AO29" s="30"/>
      <c r="AP29" s="30"/>
      <c r="AQ29" s="30"/>
      <c r="AR29" s="30"/>
      <c r="AS29" s="30"/>
      <c r="AT29" s="30"/>
      <c r="AU29" s="30"/>
      <c r="AV29" s="30"/>
      <c r="AW29" s="30"/>
      <c r="AX29" s="30"/>
      <c r="AY29" s="30"/>
      <c r="AZ29" s="30"/>
      <c r="BA29" s="30"/>
      <c r="BB29" s="30"/>
      <c r="BC29" s="30"/>
      <c r="BD29" s="30"/>
      <c r="BE29" s="30"/>
    </row>
    <row r="30" spans="3:62" ht="16.2">
      <c r="Y30" s="410" t="s">
        <v>282</v>
      </c>
      <c r="AJ30" s="30"/>
      <c r="AK30" s="30"/>
      <c r="AL30" s="30"/>
      <c r="AM30" s="30"/>
      <c r="AN30" s="30"/>
      <c r="AO30" s="30"/>
      <c r="AP30" s="30"/>
      <c r="AQ30" s="30"/>
      <c r="AR30" s="30"/>
      <c r="AS30" s="30"/>
      <c r="AT30" s="30"/>
      <c r="AU30" s="30"/>
      <c r="AV30" s="30"/>
      <c r="AW30" s="30"/>
      <c r="AX30" s="30"/>
      <c r="AY30" s="30"/>
      <c r="AZ30" s="30"/>
      <c r="BA30" s="30"/>
      <c r="BB30" s="30"/>
      <c r="BC30" s="30"/>
      <c r="BD30" s="30"/>
      <c r="BE30" s="30"/>
    </row>
    <row r="31" spans="3:62">
      <c r="Y31" s="13"/>
      <c r="Z31" s="382"/>
      <c r="AA31" s="13">
        <v>1990</v>
      </c>
      <c r="AB31" s="13">
        <f t="shared" ref="AB31:AX31" si="15">AA31+1</f>
        <v>1991</v>
      </c>
      <c r="AC31" s="13">
        <f t="shared" si="15"/>
        <v>1992</v>
      </c>
      <c r="AD31" s="13">
        <f t="shared" si="15"/>
        <v>1993</v>
      </c>
      <c r="AE31" s="13">
        <f t="shared" si="15"/>
        <v>1994</v>
      </c>
      <c r="AF31" s="13">
        <f t="shared" si="15"/>
        <v>1995</v>
      </c>
      <c r="AG31" s="13">
        <f t="shared" si="15"/>
        <v>1996</v>
      </c>
      <c r="AH31" s="13">
        <f t="shared" si="15"/>
        <v>1997</v>
      </c>
      <c r="AI31" s="13">
        <f t="shared" si="15"/>
        <v>1998</v>
      </c>
      <c r="AJ31" s="13">
        <f t="shared" si="15"/>
        <v>1999</v>
      </c>
      <c r="AK31" s="13">
        <f t="shared" si="15"/>
        <v>2000</v>
      </c>
      <c r="AL31" s="13">
        <f t="shared" si="15"/>
        <v>2001</v>
      </c>
      <c r="AM31" s="13">
        <f t="shared" si="15"/>
        <v>2002</v>
      </c>
      <c r="AN31" s="13">
        <f t="shared" si="15"/>
        <v>2003</v>
      </c>
      <c r="AO31" s="13">
        <f t="shared" si="15"/>
        <v>2004</v>
      </c>
      <c r="AP31" s="13">
        <f t="shared" si="15"/>
        <v>2005</v>
      </c>
      <c r="AQ31" s="13">
        <f t="shared" si="15"/>
        <v>2006</v>
      </c>
      <c r="AR31" s="13">
        <f t="shared" si="15"/>
        <v>2007</v>
      </c>
      <c r="AS31" s="13">
        <f t="shared" si="15"/>
        <v>2008</v>
      </c>
      <c r="AT31" s="13">
        <f t="shared" si="15"/>
        <v>2009</v>
      </c>
      <c r="AU31" s="13">
        <f t="shared" si="15"/>
        <v>2010</v>
      </c>
      <c r="AV31" s="13">
        <f t="shared" si="15"/>
        <v>2011</v>
      </c>
      <c r="AW31" s="13">
        <f t="shared" si="15"/>
        <v>2012</v>
      </c>
      <c r="AX31" s="13">
        <f t="shared" si="15"/>
        <v>2013</v>
      </c>
      <c r="AY31" s="13"/>
      <c r="AZ31" s="13"/>
      <c r="BA31" s="13"/>
      <c r="BB31" s="13"/>
      <c r="BC31" s="13"/>
      <c r="BD31" s="13"/>
      <c r="BE31" s="13"/>
      <c r="BF31" s="13" t="s">
        <v>139</v>
      </c>
      <c r="BG31" s="13" t="s">
        <v>11</v>
      </c>
    </row>
    <row r="32" spans="3:62" ht="15" customHeight="1">
      <c r="Y32" s="87" t="s">
        <v>140</v>
      </c>
      <c r="Z32" s="14"/>
      <c r="AA32" s="14">
        <f>SUM(AA6:AA7,AA9:AA10)</f>
        <v>1059.753249628548</v>
      </c>
      <c r="AB32" s="14">
        <f t="shared" ref="AB32:AR32" si="16">SUM(AB6:AB7,AB9:AB10)</f>
        <v>1037.221499389824</v>
      </c>
      <c r="AC32" s="14">
        <f t="shared" si="16"/>
        <v>1023.5066039555229</v>
      </c>
      <c r="AD32" s="14">
        <f t="shared" si="16"/>
        <v>1048.5887192484568</v>
      </c>
      <c r="AE32" s="14">
        <f t="shared" si="16"/>
        <v>1050.9891132107582</v>
      </c>
      <c r="AF32" s="14">
        <f t="shared" si="16"/>
        <v>1087.3308325372925</v>
      </c>
      <c r="AG32" s="14">
        <f t="shared" si="16"/>
        <v>1066.3014076810186</v>
      </c>
      <c r="AH32" s="14">
        <f t="shared" si="16"/>
        <v>994.27144970770382</v>
      </c>
      <c r="AI32" s="14">
        <f t="shared" si="16"/>
        <v>948.36256205900338</v>
      </c>
      <c r="AJ32" s="14">
        <f t="shared" si="16"/>
        <v>957.72742219345275</v>
      </c>
      <c r="AK32" s="14">
        <f t="shared" si="16"/>
        <v>949.03402985239234</v>
      </c>
      <c r="AL32" s="14">
        <f t="shared" si="16"/>
        <v>905.51404801739932</v>
      </c>
      <c r="AM32" s="14">
        <f t="shared" si="16"/>
        <v>942.23674255969865</v>
      </c>
      <c r="AN32" s="14">
        <f t="shared" si="16"/>
        <v>936.75243078990729</v>
      </c>
      <c r="AO32" s="14">
        <f t="shared" si="16"/>
        <v>1065.8547742011813</v>
      </c>
      <c r="AP32" s="14">
        <f t="shared" si="16"/>
        <v>1143.5208157710056</v>
      </c>
      <c r="AQ32" s="14">
        <f t="shared" si="16"/>
        <v>1203.4920890267831</v>
      </c>
      <c r="AR32" s="14">
        <f t="shared" si="16"/>
        <v>1215.9479231276696</v>
      </c>
      <c r="AS32" s="14">
        <f t="shared" ref="AS32:AX32" si="17">SUM(AS6:AS7,AS9:AS10)</f>
        <v>1222.4567462281984</v>
      </c>
      <c r="AT32" s="14">
        <f t="shared" si="17"/>
        <v>1146.2392718422836</v>
      </c>
      <c r="AU32" s="14">
        <f t="shared" si="17"/>
        <v>1745.0757342922111</v>
      </c>
      <c r="AV32" s="14">
        <f t="shared" si="17"/>
        <v>1387.0533143166213</v>
      </c>
      <c r="AW32" s="14">
        <f t="shared" si="17"/>
        <v>1390.0245518811103</v>
      </c>
      <c r="AX32" s="14">
        <f t="shared" si="17"/>
        <v>1379.2162847800146</v>
      </c>
      <c r="AY32" s="14"/>
      <c r="AZ32" s="14"/>
      <c r="BA32" s="14"/>
      <c r="BB32" s="14"/>
      <c r="BC32" s="14"/>
      <c r="BD32" s="14"/>
      <c r="BE32" s="14"/>
      <c r="BF32" s="88"/>
      <c r="BG32" s="88"/>
      <c r="BH32" s="32"/>
      <c r="BI32" s="32"/>
    </row>
    <row r="33" spans="25:61" ht="15" customHeight="1">
      <c r="Y33" s="87" t="s">
        <v>141</v>
      </c>
      <c r="Z33" s="14"/>
      <c r="AA33" s="14">
        <f>AA8</f>
        <v>307.14421353634862</v>
      </c>
      <c r="AB33" s="14">
        <f t="shared" ref="AB33:AR33" si="18">AB8</f>
        <v>314.62946325660062</v>
      </c>
      <c r="AC33" s="14">
        <f t="shared" si="18"/>
        <v>318.48134163380041</v>
      </c>
      <c r="AD33" s="14">
        <f t="shared" si="18"/>
        <v>314.69147970244524</v>
      </c>
      <c r="AE33" s="14">
        <f t="shared" si="18"/>
        <v>318.25283059355399</v>
      </c>
      <c r="AF33" s="14">
        <f t="shared" si="18"/>
        <v>325.80157589092255</v>
      </c>
      <c r="AG33" s="14">
        <f t="shared" si="18"/>
        <v>332.94375479559648</v>
      </c>
      <c r="AH33" s="14">
        <f t="shared" si="18"/>
        <v>335.99101562062225</v>
      </c>
      <c r="AI33" s="14">
        <f t="shared" si="18"/>
        <v>331.12217905691438</v>
      </c>
      <c r="AJ33" s="14">
        <f t="shared" si="18"/>
        <v>330.83835006602726</v>
      </c>
      <c r="AK33" s="14">
        <f t="shared" si="18"/>
        <v>329.54461080411193</v>
      </c>
      <c r="AL33" s="14">
        <f t="shared" si="18"/>
        <v>323.07782064211432</v>
      </c>
      <c r="AM33" s="14">
        <f t="shared" si="18"/>
        <v>312.71251720374352</v>
      </c>
      <c r="AN33" s="14">
        <f t="shared" si="18"/>
        <v>298.01119337413792</v>
      </c>
      <c r="AO33" s="14">
        <f t="shared" si="18"/>
        <v>278.83110425554037</v>
      </c>
      <c r="AP33" s="14">
        <f t="shared" si="18"/>
        <v>261.73397002422843</v>
      </c>
      <c r="AQ33" s="14">
        <f t="shared" si="18"/>
        <v>245.70290440070158</v>
      </c>
      <c r="AR33" s="14">
        <f t="shared" si="18"/>
        <v>231.62321221689456</v>
      </c>
      <c r="AS33" s="14">
        <f t="shared" ref="AS33:AX33" si="19">AS8</f>
        <v>211.50446067018419</v>
      </c>
      <c r="AT33" s="14">
        <f t="shared" si="19"/>
        <v>197.82434804463855</v>
      </c>
      <c r="AU33" s="14">
        <f t="shared" si="19"/>
        <v>187.52141152579577</v>
      </c>
      <c r="AV33" s="14">
        <f t="shared" si="19"/>
        <v>179.05134320240325</v>
      </c>
      <c r="AW33" s="14">
        <f t="shared" si="19"/>
        <v>176.28762050743359</v>
      </c>
      <c r="AX33" s="14">
        <f t="shared" si="19"/>
        <v>169.55091737170036</v>
      </c>
      <c r="AY33" s="14"/>
      <c r="AZ33" s="14"/>
      <c r="BA33" s="14"/>
      <c r="BB33" s="14"/>
      <c r="BC33" s="14"/>
      <c r="BD33" s="14"/>
      <c r="BE33" s="14"/>
      <c r="BF33" s="152"/>
      <c r="BG33" s="152"/>
      <c r="BH33" s="32"/>
      <c r="BI33" s="32"/>
    </row>
    <row r="34" spans="25:61" ht="15" customHeight="1">
      <c r="Y34" s="87" t="s">
        <v>142</v>
      </c>
      <c r="Z34" s="14"/>
      <c r="AA34" s="14">
        <f>AA11</f>
        <v>4973.1512402748012</v>
      </c>
      <c r="AB34" s="14">
        <f t="shared" ref="AB34:AR34" si="20">AB11</f>
        <v>4469.1339347518324</v>
      </c>
      <c r="AC34" s="14">
        <f t="shared" si="20"/>
        <v>4004.6671337154357</v>
      </c>
      <c r="AD34" s="14">
        <f t="shared" si="20"/>
        <v>3365.4135099275368</v>
      </c>
      <c r="AE34" s="14">
        <f t="shared" si="20"/>
        <v>2936.9523808807553</v>
      </c>
      <c r="AF34" s="14">
        <f t="shared" si="20"/>
        <v>2647.0479504808582</v>
      </c>
      <c r="AG34" s="14">
        <f t="shared" si="20"/>
        <v>2313.4266975860269</v>
      </c>
      <c r="AH34" s="14">
        <f t="shared" si="20"/>
        <v>2196.1729728063574</v>
      </c>
      <c r="AI34" s="14">
        <f t="shared" si="20"/>
        <v>2007.8739768030105</v>
      </c>
      <c r="AJ34" s="14">
        <f t="shared" si="20"/>
        <v>1953.600879125795</v>
      </c>
      <c r="AK34" s="14">
        <f t="shared" si="20"/>
        <v>1835.7748707150281</v>
      </c>
      <c r="AL34" s="14">
        <f t="shared" si="20"/>
        <v>1600.2684921109385</v>
      </c>
      <c r="AM34" s="14">
        <f t="shared" si="20"/>
        <v>1057.9449485980213</v>
      </c>
      <c r="AN34" s="14">
        <f t="shared" si="20"/>
        <v>1017.6230597178494</v>
      </c>
      <c r="AO34" s="14">
        <f t="shared" si="20"/>
        <v>976.5925358332438</v>
      </c>
      <c r="AP34" s="14">
        <f t="shared" si="20"/>
        <v>976.43027911263027</v>
      </c>
      <c r="AQ34" s="14">
        <f t="shared" si="20"/>
        <v>982.39565252214197</v>
      </c>
      <c r="AR34" s="14">
        <f t="shared" si="20"/>
        <v>975.03070328131093</v>
      </c>
      <c r="AS34" s="14">
        <f t="shared" ref="AS34:AX34" si="21">AS11</f>
        <v>946.85240954951746</v>
      </c>
      <c r="AT34" s="14">
        <f t="shared" si="21"/>
        <v>916.43639847889267</v>
      </c>
      <c r="AU34" s="14">
        <f t="shared" si="21"/>
        <v>884.8782814917563</v>
      </c>
      <c r="AV34" s="14">
        <f t="shared" si="21"/>
        <v>867.33246772772964</v>
      </c>
      <c r="AW34" s="14">
        <f t="shared" si="21"/>
        <v>850.58746936408761</v>
      </c>
      <c r="AX34" s="14">
        <f t="shared" si="21"/>
        <v>816.96634623399484</v>
      </c>
      <c r="AY34" s="14"/>
      <c r="AZ34" s="14"/>
      <c r="BA34" s="14"/>
      <c r="BB34" s="14"/>
      <c r="BC34" s="14"/>
      <c r="BD34" s="14"/>
      <c r="BE34" s="14"/>
      <c r="BF34" s="99"/>
      <c r="BG34" s="99"/>
      <c r="BH34" s="32"/>
      <c r="BI34" s="32"/>
    </row>
    <row r="35" spans="25:61" ht="15" customHeight="1">
      <c r="Y35" s="87" t="s">
        <v>143</v>
      </c>
      <c r="Z35" s="14"/>
      <c r="AA35" s="14">
        <f>AA14</f>
        <v>59.904806457799999</v>
      </c>
      <c r="AB35" s="14">
        <f t="shared" ref="AB35:AR35" si="22">AB14</f>
        <v>57.681570136800005</v>
      </c>
      <c r="AC35" s="14">
        <f t="shared" si="22"/>
        <v>54.718722341200007</v>
      </c>
      <c r="AD35" s="14">
        <f t="shared" si="22"/>
        <v>51.809267422399998</v>
      </c>
      <c r="AE35" s="14">
        <f t="shared" si="22"/>
        <v>55.457524736599993</v>
      </c>
      <c r="AF35" s="14">
        <f t="shared" si="22"/>
        <v>57.865997907199997</v>
      </c>
      <c r="AG35" s="14">
        <f t="shared" si="22"/>
        <v>55.533115812799998</v>
      </c>
      <c r="AH35" s="14">
        <f t="shared" si="22"/>
        <v>55.0172602986</v>
      </c>
      <c r="AI35" s="14">
        <f t="shared" si="22"/>
        <v>52.613575124800001</v>
      </c>
      <c r="AJ35" s="14">
        <f t="shared" si="22"/>
        <v>51.981409927600005</v>
      </c>
      <c r="AK35" s="14">
        <f t="shared" si="22"/>
        <v>54.189144662999993</v>
      </c>
      <c r="AL35" s="14">
        <f t="shared" si="22"/>
        <v>51.790044354200006</v>
      </c>
      <c r="AM35" s="14">
        <f t="shared" si="22"/>
        <v>52.8732531924</v>
      </c>
      <c r="AN35" s="14">
        <f t="shared" si="22"/>
        <v>50.183866741199999</v>
      </c>
      <c r="AO35" s="14">
        <f t="shared" si="22"/>
        <v>53.674694951199996</v>
      </c>
      <c r="AP35" s="14">
        <f t="shared" si="22"/>
        <v>53.792058405600002</v>
      </c>
      <c r="AQ35" s="14">
        <f t="shared" si="22"/>
        <v>54.584801918800011</v>
      </c>
      <c r="AR35" s="14">
        <f t="shared" si="22"/>
        <v>50.892792939000003</v>
      </c>
      <c r="AS35" s="14">
        <f t="shared" ref="AS35:AX35" si="23">AS14</f>
        <v>49.625457675</v>
      </c>
      <c r="AT35" s="14">
        <f t="shared" si="23"/>
        <v>51.258287602199999</v>
      </c>
      <c r="AU35" s="14">
        <f t="shared" si="23"/>
        <v>53.857598568</v>
      </c>
      <c r="AV35" s="14">
        <f t="shared" si="23"/>
        <v>53.597956152799995</v>
      </c>
      <c r="AW35" s="14">
        <f t="shared" si="23"/>
        <v>46.223424274000003</v>
      </c>
      <c r="AX35" s="14">
        <f t="shared" si="23"/>
        <v>46.383860138000003</v>
      </c>
      <c r="AY35" s="14"/>
      <c r="AZ35" s="14"/>
      <c r="BA35" s="14"/>
      <c r="BB35" s="14"/>
      <c r="BC35" s="14"/>
      <c r="BD35" s="14"/>
      <c r="BE35" s="14"/>
      <c r="BF35" s="99"/>
      <c r="BG35" s="99"/>
      <c r="BH35" s="32"/>
      <c r="BI35" s="32"/>
    </row>
    <row r="36" spans="25:61" ht="15" customHeight="1">
      <c r="Y36" s="87" t="s">
        <v>144</v>
      </c>
      <c r="Z36" s="14"/>
      <c r="AA36" s="14">
        <f>AA18</f>
        <v>9064.2523720037098</v>
      </c>
      <c r="AB36" s="14">
        <f t="shared" ref="AB36:AR36" si="24">AB18</f>
        <v>9245.7021736004863</v>
      </c>
      <c r="AC36" s="14">
        <f t="shared" si="24"/>
        <v>9312.2948135870047</v>
      </c>
      <c r="AD36" s="14">
        <f t="shared" si="24"/>
        <v>9216.2868304228887</v>
      </c>
      <c r="AE36" s="14">
        <f t="shared" si="24"/>
        <v>9075.2869486295567</v>
      </c>
      <c r="AF36" s="14">
        <f t="shared" si="24"/>
        <v>8993.2985285275372</v>
      </c>
      <c r="AG36" s="14">
        <f t="shared" si="24"/>
        <v>8911.9891056522119</v>
      </c>
      <c r="AH36" s="14">
        <f t="shared" si="24"/>
        <v>8883.4802561419219</v>
      </c>
      <c r="AI36" s="14">
        <f t="shared" si="24"/>
        <v>8838.4182826576798</v>
      </c>
      <c r="AJ36" s="14">
        <f t="shared" si="24"/>
        <v>8782.0612870546538</v>
      </c>
      <c r="AK36" s="14">
        <f t="shared" si="24"/>
        <v>8682.3028787828171</v>
      </c>
      <c r="AL36" s="14">
        <f t="shared" si="24"/>
        <v>8710.237033590829</v>
      </c>
      <c r="AM36" s="14">
        <f t="shared" si="24"/>
        <v>8629.4044319921177</v>
      </c>
      <c r="AN36" s="14">
        <f t="shared" si="24"/>
        <v>8513.7801021445448</v>
      </c>
      <c r="AO36" s="14">
        <f t="shared" si="24"/>
        <v>8319.198495595494</v>
      </c>
      <c r="AP36" s="14">
        <f t="shared" si="24"/>
        <v>8286.546208762089</v>
      </c>
      <c r="AQ36" s="14">
        <f t="shared" si="24"/>
        <v>8305.0154861437895</v>
      </c>
      <c r="AR36" s="14">
        <f t="shared" si="24"/>
        <v>8320.2588590522482</v>
      </c>
      <c r="AS36" s="14">
        <f t="shared" ref="AS36:AX36" si="25">AS18</f>
        <v>8204.2136145988898</v>
      </c>
      <c r="AT36" s="14">
        <f t="shared" si="25"/>
        <v>8094.494578093334</v>
      </c>
      <c r="AU36" s="14">
        <f t="shared" si="25"/>
        <v>7829.1103648061408</v>
      </c>
      <c r="AV36" s="14">
        <f t="shared" si="25"/>
        <v>7793.6993919673914</v>
      </c>
      <c r="AW36" s="14">
        <f t="shared" si="25"/>
        <v>7606.946299482328</v>
      </c>
      <c r="AX36" s="14">
        <f t="shared" si="25"/>
        <v>7400.570836430863</v>
      </c>
      <c r="AY36" s="14"/>
      <c r="AZ36" s="14"/>
      <c r="BA36" s="14"/>
      <c r="BB36" s="14"/>
      <c r="BC36" s="14"/>
      <c r="BD36" s="14"/>
      <c r="BE36" s="14"/>
      <c r="BF36" s="99"/>
      <c r="BG36" s="99"/>
      <c r="BH36" s="32"/>
      <c r="BI36" s="32"/>
    </row>
    <row r="37" spans="25:61" ht="15" customHeight="1">
      <c r="Y37" s="87" t="s">
        <v>145</v>
      </c>
      <c r="Z37" s="14"/>
      <c r="AA37" s="14">
        <f>AA20</f>
        <v>17294.013451233954</v>
      </c>
      <c r="AB37" s="14">
        <f t="shared" ref="AB37:AR37" si="26">AB20</f>
        <v>16049.021816684657</v>
      </c>
      <c r="AC37" s="14">
        <f t="shared" si="26"/>
        <v>17759.094569324181</v>
      </c>
      <c r="AD37" s="14">
        <f t="shared" si="26"/>
        <v>13481.05688047498</v>
      </c>
      <c r="AE37" s="14">
        <f t="shared" si="26"/>
        <v>19388.206859781934</v>
      </c>
      <c r="AF37" s="14">
        <f t="shared" si="26"/>
        <v>17941.535842899386</v>
      </c>
      <c r="AG37" s="14">
        <f t="shared" si="26"/>
        <v>17383.495007658672</v>
      </c>
      <c r="AH37" s="14">
        <f t="shared" si="26"/>
        <v>17122.193729456136</v>
      </c>
      <c r="AI37" s="14">
        <f t="shared" si="26"/>
        <v>15531.74889347828</v>
      </c>
      <c r="AJ37" s="14">
        <f t="shared" si="26"/>
        <v>16084.717480176572</v>
      </c>
      <c r="AK37" s="14">
        <f t="shared" si="26"/>
        <v>16725.700469837655</v>
      </c>
      <c r="AL37" s="14">
        <f t="shared" si="26"/>
        <v>16313.206339085906</v>
      </c>
      <c r="AM37" s="14">
        <f t="shared" si="26"/>
        <v>16447.952346584258</v>
      </c>
      <c r="AN37" s="14">
        <f t="shared" si="26"/>
        <v>15058.705515598765</v>
      </c>
      <c r="AO37" s="14">
        <f t="shared" si="26"/>
        <v>17029.320242743113</v>
      </c>
      <c r="AP37" s="14">
        <f t="shared" si="26"/>
        <v>17275.137404537567</v>
      </c>
      <c r="AQ37" s="14">
        <f t="shared" si="26"/>
        <v>16865.079504617268</v>
      </c>
      <c r="AR37" s="14">
        <f t="shared" si="26"/>
        <v>17519.6003058848</v>
      </c>
      <c r="AS37" s="14">
        <f t="shared" ref="AS37:AX37" si="27">AS20</f>
        <v>17832.910234024341</v>
      </c>
      <c r="AT37" s="14">
        <f t="shared" si="27"/>
        <v>17376.992773114125</v>
      </c>
      <c r="AU37" s="14">
        <f t="shared" si="27"/>
        <v>18596.469197282859</v>
      </c>
      <c r="AV37" s="14">
        <f t="shared" si="27"/>
        <v>18254.396784720579</v>
      </c>
      <c r="AW37" s="14">
        <f t="shared" si="27"/>
        <v>17921.115328003816</v>
      </c>
      <c r="AX37" s="14">
        <f t="shared" si="27"/>
        <v>18077.300962215671</v>
      </c>
      <c r="AY37" s="14"/>
      <c r="AZ37" s="14"/>
      <c r="BA37" s="14"/>
      <c r="BB37" s="14"/>
      <c r="BC37" s="14"/>
      <c r="BD37" s="14"/>
      <c r="BE37" s="14"/>
      <c r="BF37" s="99"/>
      <c r="BG37" s="99"/>
      <c r="BH37" s="32"/>
      <c r="BI37" s="32"/>
    </row>
    <row r="38" spans="25:61" ht="15" customHeight="1">
      <c r="Y38" s="407" t="s">
        <v>146</v>
      </c>
      <c r="Z38" s="18"/>
      <c r="AA38" s="18">
        <f>SUM(AA19,AA21:AA21)</f>
        <v>3478.6741695138485</v>
      </c>
      <c r="AB38" s="18">
        <f t="shared" ref="AB38:AR38" si="28">SUM(AB19,AB21:AB21)</f>
        <v>3481.3095214495543</v>
      </c>
      <c r="AC38" s="18">
        <f t="shared" si="28"/>
        <v>3461.278983116375</v>
      </c>
      <c r="AD38" s="18">
        <f t="shared" si="28"/>
        <v>3371.3850670793595</v>
      </c>
      <c r="AE38" s="18">
        <f t="shared" si="28"/>
        <v>3284.9647293099019</v>
      </c>
      <c r="AF38" s="18">
        <f t="shared" si="28"/>
        <v>3254.9125213608318</v>
      </c>
      <c r="AG38" s="18">
        <f t="shared" si="28"/>
        <v>3208.5291921423245</v>
      </c>
      <c r="AH38" s="18">
        <f t="shared" si="28"/>
        <v>3161.7030661159979</v>
      </c>
      <c r="AI38" s="18">
        <f t="shared" si="28"/>
        <v>3102.074703435394</v>
      </c>
      <c r="AJ38" s="18">
        <f t="shared" si="28"/>
        <v>3042.7200786957956</v>
      </c>
      <c r="AK38" s="18">
        <f t="shared" si="28"/>
        <v>2973.8813747629538</v>
      </c>
      <c r="AL38" s="18">
        <f t="shared" si="28"/>
        <v>2967.5995090708134</v>
      </c>
      <c r="AM38" s="18">
        <f t="shared" si="28"/>
        <v>2957.2573225764613</v>
      </c>
      <c r="AN38" s="18">
        <f t="shared" si="28"/>
        <v>2908.8767287785577</v>
      </c>
      <c r="AO38" s="18">
        <f t="shared" si="28"/>
        <v>2838.7776645521308</v>
      </c>
      <c r="AP38" s="18">
        <f t="shared" si="28"/>
        <v>2817.9897801910702</v>
      </c>
      <c r="AQ38" s="18">
        <f t="shared" si="28"/>
        <v>2758.5833652119891</v>
      </c>
      <c r="AR38" s="18">
        <f t="shared" si="28"/>
        <v>2714.5506417765464</v>
      </c>
      <c r="AS38" s="18">
        <f t="shared" ref="AS38:AX38" si="29">SUM(AS19,AS21:AS21)</f>
        <v>2674.0472105285994</v>
      </c>
      <c r="AT38" s="18">
        <f t="shared" si="29"/>
        <v>2644.5080018230119</v>
      </c>
      <c r="AU38" s="18">
        <f t="shared" si="29"/>
        <v>2591.3111950193929</v>
      </c>
      <c r="AV38" s="18">
        <f t="shared" si="29"/>
        <v>2594.2334819748171</v>
      </c>
      <c r="AW38" s="18">
        <f t="shared" si="29"/>
        <v>2542.5787898046156</v>
      </c>
      <c r="AX38" s="18">
        <f t="shared" si="29"/>
        <v>2480.5090754404791</v>
      </c>
      <c r="AY38" s="18"/>
      <c r="AZ38" s="18"/>
      <c r="BA38" s="18"/>
      <c r="BB38" s="18"/>
      <c r="BC38" s="18"/>
      <c r="BD38" s="18"/>
      <c r="BE38" s="18"/>
      <c r="BF38" s="154"/>
      <c r="BG38" s="154"/>
      <c r="BH38" s="32"/>
      <c r="BI38" s="32"/>
    </row>
    <row r="39" spans="25:61" ht="15" customHeight="1">
      <c r="Y39" s="407" t="s">
        <v>147</v>
      </c>
      <c r="Z39" s="14"/>
      <c r="AA39" s="14">
        <f>AA23</f>
        <v>9220.3966760544627</v>
      </c>
      <c r="AB39" s="14">
        <f t="shared" ref="AB39:AR39" si="30">AB23</f>
        <v>9151.3106780860471</v>
      </c>
      <c r="AC39" s="14">
        <f t="shared" si="30"/>
        <v>9126.7756263566916</v>
      </c>
      <c r="AD39" s="14">
        <f t="shared" si="30"/>
        <v>8981.5689629279623</v>
      </c>
      <c r="AE39" s="14">
        <f t="shared" si="30"/>
        <v>8863.4801222238511</v>
      </c>
      <c r="AF39" s="14">
        <f t="shared" si="30"/>
        <v>8621.1310011943024</v>
      </c>
      <c r="AG39" s="14">
        <f t="shared" si="30"/>
        <v>8393.4447670077625</v>
      </c>
      <c r="AH39" s="14">
        <f t="shared" si="30"/>
        <v>8132.2462219204826</v>
      </c>
      <c r="AI39" s="14">
        <f t="shared" si="30"/>
        <v>7815.3359759130235</v>
      </c>
      <c r="AJ39" s="14">
        <f t="shared" si="30"/>
        <v>7516.893924626751</v>
      </c>
      <c r="AK39" s="14">
        <f t="shared" si="30"/>
        <v>7238.7018620517847</v>
      </c>
      <c r="AL39" s="14">
        <f t="shared" si="30"/>
        <v>6935.9030960955279</v>
      </c>
      <c r="AM39" s="14">
        <f t="shared" si="30"/>
        <v>6632.593815456954</v>
      </c>
      <c r="AN39" s="14">
        <f t="shared" si="30"/>
        <v>6323.8218342958453</v>
      </c>
      <c r="AO39" s="14">
        <f t="shared" si="30"/>
        <v>6009.8497490456202</v>
      </c>
      <c r="AP39" s="14">
        <f t="shared" si="30"/>
        <v>5703.4813856570945</v>
      </c>
      <c r="AQ39" s="14">
        <f t="shared" si="30"/>
        <v>5383.2366158532732</v>
      </c>
      <c r="AR39" s="14">
        <f t="shared" si="30"/>
        <v>5079.2991197864703</v>
      </c>
      <c r="AS39" s="14">
        <f t="shared" ref="AS39:AT43" si="31">AS23</f>
        <v>4728.4961669125378</v>
      </c>
      <c r="AT39" s="14">
        <f t="shared" si="31"/>
        <v>4421.2635038058261</v>
      </c>
      <c r="AU39" s="14">
        <f t="shared" ref="AU39:AU43" si="32">AU23</f>
        <v>4113.9512782008878</v>
      </c>
      <c r="AV39" s="14">
        <f t="shared" ref="AV39:AW39" si="33">AV23</f>
        <v>3866.4387780622037</v>
      </c>
      <c r="AW39" s="14">
        <f t="shared" si="33"/>
        <v>3657.5199816668714</v>
      </c>
      <c r="AX39" s="14">
        <f t="shared" ref="AX39" si="34">AX23</f>
        <v>3463.8054850722747</v>
      </c>
      <c r="AY39" s="14"/>
      <c r="AZ39" s="14"/>
      <c r="BA39" s="14"/>
      <c r="BB39" s="14"/>
      <c r="BC39" s="14"/>
      <c r="BD39" s="14"/>
      <c r="BE39" s="14"/>
      <c r="BF39" s="593"/>
      <c r="BG39" s="99"/>
      <c r="BH39" s="32"/>
      <c r="BI39" s="32"/>
    </row>
    <row r="40" spans="25:61" ht="15" customHeight="1">
      <c r="Y40" s="584" t="s">
        <v>511</v>
      </c>
      <c r="Z40" s="18"/>
      <c r="AA40" s="18">
        <f>AA24</f>
        <v>194.62995452094916</v>
      </c>
      <c r="AB40" s="18">
        <f t="shared" ref="AB40:AR40" si="35">AB24</f>
        <v>191.18411636185448</v>
      </c>
      <c r="AC40" s="18">
        <f t="shared" si="35"/>
        <v>191.62659732906039</v>
      </c>
      <c r="AD40" s="18">
        <f t="shared" si="35"/>
        <v>192.29100728506938</v>
      </c>
      <c r="AE40" s="18">
        <f t="shared" si="35"/>
        <v>190.74025838424834</v>
      </c>
      <c r="AF40" s="18">
        <f t="shared" si="35"/>
        <v>191.20305648756735</v>
      </c>
      <c r="AG40" s="18">
        <f t="shared" si="35"/>
        <v>191.66636314285716</v>
      </c>
      <c r="AH40" s="18">
        <f t="shared" si="35"/>
        <v>192.95826126785715</v>
      </c>
      <c r="AI40" s="18">
        <f t="shared" si="35"/>
        <v>192.02791015535718</v>
      </c>
      <c r="AJ40" s="18">
        <f t="shared" si="35"/>
        <v>192.73828781785716</v>
      </c>
      <c r="AK40" s="18">
        <f t="shared" si="35"/>
        <v>193.99044490535715</v>
      </c>
      <c r="AL40" s="18">
        <f t="shared" si="35"/>
        <v>195.50719820535716</v>
      </c>
      <c r="AM40" s="18">
        <f t="shared" si="35"/>
        <v>247.57790849821433</v>
      </c>
      <c r="AN40" s="18">
        <f t="shared" si="35"/>
        <v>290.98592827500005</v>
      </c>
      <c r="AO40" s="18">
        <f t="shared" si="35"/>
        <v>300.09113406785713</v>
      </c>
      <c r="AP40" s="18">
        <f t="shared" si="35"/>
        <v>339.56303490589283</v>
      </c>
      <c r="AQ40" s="18">
        <f t="shared" si="35"/>
        <v>349.55457900858931</v>
      </c>
      <c r="AR40" s="18">
        <f t="shared" si="35"/>
        <v>337.41075310735715</v>
      </c>
      <c r="AS40" s="18">
        <f t="shared" si="31"/>
        <v>379.5262391994018</v>
      </c>
      <c r="AT40" s="18">
        <f t="shared" si="31"/>
        <v>376.70416912891687</v>
      </c>
      <c r="AU40" s="18">
        <f t="shared" si="32"/>
        <v>329.4215757060154</v>
      </c>
      <c r="AV40" s="18">
        <f t="shared" ref="AV40:AW40" si="36">AV24</f>
        <v>362.05334894887551</v>
      </c>
      <c r="AW40" s="18">
        <f t="shared" si="36"/>
        <v>358.63983821250008</v>
      </c>
      <c r="AX40" s="18">
        <f t="shared" ref="AX40" si="37">AX24</f>
        <v>359.78280616982141</v>
      </c>
      <c r="AY40" s="18"/>
      <c r="AZ40" s="18"/>
      <c r="BA40" s="18"/>
      <c r="BB40" s="18"/>
      <c r="BC40" s="18"/>
      <c r="BD40" s="18"/>
      <c r="BE40" s="18"/>
      <c r="BF40" s="99"/>
      <c r="BG40" s="154"/>
      <c r="BH40" s="32"/>
      <c r="BI40" s="32"/>
    </row>
    <row r="41" spans="25:61" ht="15" customHeight="1" thickBot="1">
      <c r="Y41" s="87" t="s">
        <v>148</v>
      </c>
      <c r="Z41" s="14"/>
      <c r="AA41" s="14">
        <f>AA25</f>
        <v>16.04889076863212</v>
      </c>
      <c r="AB41" s="14">
        <f t="shared" ref="AB41:AR41" si="38">AB25</f>
        <v>15.573652491198054</v>
      </c>
      <c r="AC41" s="14">
        <f t="shared" si="38"/>
        <v>15.991037202251752</v>
      </c>
      <c r="AD41" s="14">
        <f t="shared" si="38"/>
        <v>15.901517059917419</v>
      </c>
      <c r="AE41" s="14">
        <f t="shared" si="38"/>
        <v>17.249403502172701</v>
      </c>
      <c r="AF41" s="14">
        <f t="shared" si="38"/>
        <v>17.700227162832061</v>
      </c>
      <c r="AG41" s="14">
        <f t="shared" si="38"/>
        <v>18.141670387974337</v>
      </c>
      <c r="AH41" s="14">
        <f t="shared" si="38"/>
        <v>17.512962822937457</v>
      </c>
      <c r="AI41" s="14">
        <f t="shared" si="38"/>
        <v>17.29928643013427</v>
      </c>
      <c r="AJ41" s="14">
        <f t="shared" si="38"/>
        <v>16.709620864692145</v>
      </c>
      <c r="AK41" s="14">
        <f t="shared" si="38"/>
        <v>15.872709715302118</v>
      </c>
      <c r="AL41" s="14">
        <f t="shared" si="38"/>
        <v>15.006826420581943</v>
      </c>
      <c r="AM41" s="14">
        <f t="shared" si="38"/>
        <v>23.229532280904419</v>
      </c>
      <c r="AN41" s="14">
        <f t="shared" si="38"/>
        <v>19.993754172302932</v>
      </c>
      <c r="AO41" s="14">
        <f t="shared" si="38"/>
        <v>18.31210001674831</v>
      </c>
      <c r="AP41" s="14">
        <f t="shared" si="38"/>
        <v>16.984463468141495</v>
      </c>
      <c r="AQ41" s="14">
        <f t="shared" si="38"/>
        <v>15.819375570359522</v>
      </c>
      <c r="AR41" s="14">
        <f t="shared" si="38"/>
        <v>14.468454106927295</v>
      </c>
      <c r="AS41" s="14">
        <f t="shared" si="31"/>
        <v>14.031299396428718</v>
      </c>
      <c r="AT41" s="14">
        <f t="shared" si="31"/>
        <v>12.477140116356498</v>
      </c>
      <c r="AU41" s="14">
        <f t="shared" si="32"/>
        <v>11.5155680213933</v>
      </c>
      <c r="AV41" s="14">
        <f t="shared" ref="AV41:AW41" si="39">AV25</f>
        <v>11.4412385926267</v>
      </c>
      <c r="AW41" s="14">
        <f t="shared" si="39"/>
        <v>11.967158057174277</v>
      </c>
      <c r="AX41" s="14">
        <f t="shared" ref="AX41" si="40">AX25</f>
        <v>11.958024833951173</v>
      </c>
      <c r="AY41" s="14"/>
      <c r="AZ41" s="14"/>
      <c r="BA41" s="14"/>
      <c r="BB41" s="14"/>
      <c r="BC41" s="14"/>
      <c r="BD41" s="14"/>
      <c r="BE41" s="14"/>
      <c r="BF41" s="593"/>
      <c r="BG41" s="101"/>
      <c r="BH41" s="32"/>
      <c r="BI41" s="32"/>
    </row>
    <row r="42" spans="25:61" ht="15" customHeight="1" thickTop="1">
      <c r="Y42" s="621" t="s">
        <v>510</v>
      </c>
      <c r="Z42" s="14"/>
      <c r="AA42" s="14">
        <f>AA26</f>
        <v>2859.8254620687285</v>
      </c>
      <c r="AB42" s="14">
        <f t="shared" ref="AB42:AR42" si="41">AB26</f>
        <v>2790.2415982595662</v>
      </c>
      <c r="AC42" s="14">
        <f t="shared" si="41"/>
        <v>2768.3728025360165</v>
      </c>
      <c r="AD42" s="14">
        <f t="shared" si="41"/>
        <v>2719.7176989974228</v>
      </c>
      <c r="AE42" s="14">
        <f t="shared" si="41"/>
        <v>2666.0409586679657</v>
      </c>
      <c r="AF42" s="14">
        <f t="shared" si="41"/>
        <v>2627.5901604202654</v>
      </c>
      <c r="AG42" s="14">
        <f t="shared" si="41"/>
        <v>2588.9739459342277</v>
      </c>
      <c r="AH42" s="14">
        <f t="shared" si="41"/>
        <v>2551.426346242929</v>
      </c>
      <c r="AI42" s="14">
        <f t="shared" si="41"/>
        <v>2498.7718476340756</v>
      </c>
      <c r="AJ42" s="14">
        <f t="shared" si="41"/>
        <v>2469.5758022193791</v>
      </c>
      <c r="AK42" s="14">
        <f t="shared" si="41"/>
        <v>2431.8585406736079</v>
      </c>
      <c r="AL42" s="14">
        <f t="shared" si="41"/>
        <v>2201.3933322689636</v>
      </c>
      <c r="AM42" s="14">
        <f t="shared" si="41"/>
        <v>2146.8923668568527</v>
      </c>
      <c r="AN42" s="14">
        <f t="shared" si="41"/>
        <v>2101.3255613833189</v>
      </c>
      <c r="AO42" s="14">
        <f t="shared" si="41"/>
        <v>2062.1846142148825</v>
      </c>
      <c r="AP42" s="14">
        <f t="shared" si="41"/>
        <v>2005.5555685999134</v>
      </c>
      <c r="AQ42" s="14">
        <f t="shared" si="41"/>
        <v>1966.6497806423561</v>
      </c>
      <c r="AR42" s="14">
        <f t="shared" si="41"/>
        <v>1918.8270652129127</v>
      </c>
      <c r="AS42" s="14">
        <f t="shared" si="31"/>
        <v>1894.8190521343381</v>
      </c>
      <c r="AT42" s="14">
        <f t="shared" si="31"/>
        <v>1839.4211076209822</v>
      </c>
      <c r="AU42" s="14">
        <f t="shared" si="32"/>
        <v>1805.7395814573904</v>
      </c>
      <c r="AV42" s="14">
        <f t="shared" ref="AV42:AW42" si="42">AV26</f>
        <v>1775.5254586152812</v>
      </c>
      <c r="AW42" s="14">
        <f t="shared" si="42"/>
        <v>1737.6476495894501</v>
      </c>
      <c r="AX42" s="14">
        <f t="shared" ref="AX42" si="43">AX26</f>
        <v>1717.016139118919</v>
      </c>
      <c r="AY42" s="14"/>
      <c r="AZ42" s="14"/>
      <c r="BA42" s="14"/>
      <c r="BB42" s="14"/>
      <c r="BC42" s="14"/>
      <c r="BD42" s="14"/>
      <c r="BE42" s="14"/>
      <c r="BF42" s="99"/>
      <c r="BG42" s="154"/>
      <c r="BH42" s="32"/>
      <c r="BI42" s="32"/>
    </row>
    <row r="43" spans="25:61" ht="15" customHeight="1" thickBot="1">
      <c r="Y43" s="408" t="s">
        <v>149</v>
      </c>
      <c r="Z43" s="289"/>
      <c r="AA43" s="289">
        <f>AA27</f>
        <v>58.568038942367117</v>
      </c>
      <c r="AB43" s="289">
        <f t="shared" ref="AB43:AR43" si="44">AB27</f>
        <v>59.116186192479894</v>
      </c>
      <c r="AC43" s="289">
        <f t="shared" si="44"/>
        <v>59.089026842141166</v>
      </c>
      <c r="AD43" s="289">
        <f t="shared" si="44"/>
        <v>59.245769314458265</v>
      </c>
      <c r="AE43" s="289">
        <f t="shared" si="44"/>
        <v>59.381996189045715</v>
      </c>
      <c r="AF43" s="289">
        <f t="shared" si="44"/>
        <v>59.855204144872566</v>
      </c>
      <c r="AG43" s="289">
        <f t="shared" si="44"/>
        <v>60.042273777782839</v>
      </c>
      <c r="AH43" s="289">
        <f t="shared" si="44"/>
        <v>60.28377429565279</v>
      </c>
      <c r="AI43" s="289">
        <f t="shared" si="44"/>
        <v>56.966528510060598</v>
      </c>
      <c r="AJ43" s="289">
        <f t="shared" si="44"/>
        <v>60.862318792744453</v>
      </c>
      <c r="AK43" s="289">
        <f t="shared" si="44"/>
        <v>74.425050170100349</v>
      </c>
      <c r="AL43" s="289">
        <f t="shared" si="44"/>
        <v>58.498416694317399</v>
      </c>
      <c r="AM43" s="289">
        <f t="shared" si="44"/>
        <v>50.528102536063955</v>
      </c>
      <c r="AN43" s="289">
        <f t="shared" si="44"/>
        <v>72.666392875817479</v>
      </c>
      <c r="AO43" s="289">
        <f t="shared" si="44"/>
        <v>76.870387898527454</v>
      </c>
      <c r="AP43" s="289">
        <f t="shared" si="44"/>
        <v>81.586920521606686</v>
      </c>
      <c r="AQ43" s="289">
        <f t="shared" si="44"/>
        <v>86.300853286379493</v>
      </c>
      <c r="AR43" s="289">
        <f t="shared" si="44"/>
        <v>92.185033843846554</v>
      </c>
      <c r="AS43" s="289">
        <f t="shared" si="31"/>
        <v>110.39340776334667</v>
      </c>
      <c r="AT43" s="289">
        <f t="shared" si="31"/>
        <v>115.12487348282355</v>
      </c>
      <c r="AU43" s="289">
        <f t="shared" si="32"/>
        <v>114.18629265022872</v>
      </c>
      <c r="AV43" s="289">
        <f t="shared" ref="AV43:AW43" si="45">AV27</f>
        <v>118.55974321644997</v>
      </c>
      <c r="AW43" s="289">
        <f t="shared" si="45"/>
        <v>120.89494370061631</v>
      </c>
      <c r="AX43" s="289">
        <f t="shared" ref="AX43" si="46">AX27</f>
        <v>119.00740130877396</v>
      </c>
      <c r="AY43" s="289"/>
      <c r="AZ43" s="289"/>
      <c r="BA43" s="289"/>
      <c r="BB43" s="289"/>
      <c r="BC43" s="289"/>
      <c r="BD43" s="289"/>
      <c r="BE43" s="289"/>
      <c r="BF43" s="285"/>
      <c r="BG43" s="154"/>
      <c r="BH43" s="32"/>
      <c r="BI43" s="32"/>
    </row>
    <row r="44" spans="25:61" ht="15" customHeight="1" thickTop="1">
      <c r="Y44" s="409" t="s">
        <v>96</v>
      </c>
      <c r="Z44" s="16"/>
      <c r="AA44" s="16">
        <f>SUM(AA32:AA43)</f>
        <v>48586.362525004144</v>
      </c>
      <c r="AB44" s="16">
        <f t="shared" ref="AB44:AR44" si="47">SUM(AB32:AB43)</f>
        <v>46862.126210660892</v>
      </c>
      <c r="AC44" s="16">
        <f t="shared" si="47"/>
        <v>48095.89725793968</v>
      </c>
      <c r="AD44" s="16">
        <f t="shared" si="47"/>
        <v>42817.956709862905</v>
      </c>
      <c r="AE44" s="16">
        <f t="shared" si="47"/>
        <v>47907.00312611035</v>
      </c>
      <c r="AF44" s="16">
        <f t="shared" si="47"/>
        <v>45825.272899013864</v>
      </c>
      <c r="AG44" s="16">
        <f t="shared" si="47"/>
        <v>44524.487301579262</v>
      </c>
      <c r="AH44" s="16">
        <f t="shared" si="47"/>
        <v>43703.2573166972</v>
      </c>
      <c r="AI44" s="16">
        <f t="shared" si="47"/>
        <v>41392.615721257738</v>
      </c>
      <c r="AJ44" s="16">
        <f t="shared" si="47"/>
        <v>41460.426861561311</v>
      </c>
      <c r="AK44" s="16">
        <f t="shared" si="47"/>
        <v>41505.275986934117</v>
      </c>
      <c r="AL44" s="16">
        <f t="shared" si="47"/>
        <v>40278.002156556948</v>
      </c>
      <c r="AM44" s="16">
        <f t="shared" si="47"/>
        <v>39501.203288335695</v>
      </c>
      <c r="AN44" s="16">
        <f t="shared" si="47"/>
        <v>37592.726368147247</v>
      </c>
      <c r="AO44" s="16">
        <f t="shared" si="47"/>
        <v>39029.557497375528</v>
      </c>
      <c r="AP44" s="16">
        <f t="shared" si="47"/>
        <v>38962.321889956846</v>
      </c>
      <c r="AQ44" s="16">
        <f t="shared" si="47"/>
        <v>38216.415008202443</v>
      </c>
      <c r="AR44" s="16">
        <f t="shared" si="47"/>
        <v>38470.094864335988</v>
      </c>
      <c r="AS44" s="16">
        <f t="shared" ref="AS44:AX44" si="48">SUM(AS32:AS43)</f>
        <v>38268.876298680778</v>
      </c>
      <c r="AT44" s="16">
        <f t="shared" si="48"/>
        <v>37192.744453153398</v>
      </c>
      <c r="AU44" s="16">
        <f t="shared" si="48"/>
        <v>38263.038079022073</v>
      </c>
      <c r="AV44" s="16">
        <f t="shared" si="48"/>
        <v>37263.383307497774</v>
      </c>
      <c r="AW44" s="16">
        <f t="shared" si="48"/>
        <v>36420.433054544003</v>
      </c>
      <c r="AX44" s="16">
        <f t="shared" si="48"/>
        <v>36042.068139114461</v>
      </c>
      <c r="AY44" s="16"/>
      <c r="AZ44" s="16"/>
      <c r="BA44" s="16"/>
      <c r="BB44" s="16"/>
      <c r="BC44" s="16"/>
      <c r="BD44" s="16"/>
      <c r="BE44" s="16"/>
      <c r="BF44" s="103"/>
      <c r="BG44" s="99"/>
      <c r="BH44" s="32"/>
      <c r="BI44" s="32"/>
    </row>
    <row r="45" spans="25:61">
      <c r="Z45" s="32"/>
    </row>
    <row r="46" spans="25:61">
      <c r="Y46" s="694" t="s">
        <v>393</v>
      </c>
      <c r="Z46" s="30"/>
      <c r="AA46" s="30"/>
      <c r="AB46" s="30"/>
      <c r="AC46" s="30"/>
      <c r="AD46" s="30"/>
      <c r="AE46" s="30"/>
      <c r="AF46" s="30"/>
      <c r="AG46" s="30"/>
      <c r="AH46" s="30"/>
      <c r="AI46" s="30"/>
      <c r="AJ46" s="30"/>
      <c r="AK46" s="30"/>
      <c r="AL46" s="30"/>
      <c r="AM46" s="30"/>
      <c r="AN46" s="30"/>
      <c r="AO46" s="30"/>
      <c r="AP46" s="30"/>
      <c r="AQ46" s="30"/>
      <c r="AR46" s="30"/>
      <c r="AS46" s="30"/>
      <c r="AT46" s="30"/>
      <c r="AU46" s="30"/>
      <c r="AV46" s="30"/>
      <c r="AW46" s="30"/>
      <c r="AX46" s="30"/>
      <c r="AY46" s="30"/>
      <c r="AZ46" s="30"/>
      <c r="BA46" s="30"/>
      <c r="BB46" s="30"/>
      <c r="BC46" s="30"/>
      <c r="BD46" s="30"/>
      <c r="BE46" s="30"/>
    </row>
    <row r="47" spans="25:61">
      <c r="Y47" s="13"/>
      <c r="Z47" s="382">
        <v>1990</v>
      </c>
      <c r="AA47" s="13">
        <v>1990</v>
      </c>
      <c r="AB47" s="13">
        <f t="shared" ref="AB47:AX47" si="49">AA47+1</f>
        <v>1991</v>
      </c>
      <c r="AC47" s="13">
        <f t="shared" si="49"/>
        <v>1992</v>
      </c>
      <c r="AD47" s="13">
        <f t="shared" si="49"/>
        <v>1993</v>
      </c>
      <c r="AE47" s="13">
        <f t="shared" si="49"/>
        <v>1994</v>
      </c>
      <c r="AF47" s="13">
        <f t="shared" si="49"/>
        <v>1995</v>
      </c>
      <c r="AG47" s="13">
        <f t="shared" si="49"/>
        <v>1996</v>
      </c>
      <c r="AH47" s="13">
        <f t="shared" si="49"/>
        <v>1997</v>
      </c>
      <c r="AI47" s="13">
        <f t="shared" si="49"/>
        <v>1998</v>
      </c>
      <c r="AJ47" s="13">
        <f t="shared" si="49"/>
        <v>1999</v>
      </c>
      <c r="AK47" s="13">
        <f t="shared" si="49"/>
        <v>2000</v>
      </c>
      <c r="AL47" s="13">
        <f t="shared" si="49"/>
        <v>2001</v>
      </c>
      <c r="AM47" s="13">
        <f t="shared" si="49"/>
        <v>2002</v>
      </c>
      <c r="AN47" s="13">
        <f t="shared" si="49"/>
        <v>2003</v>
      </c>
      <c r="AO47" s="13">
        <f t="shared" si="49"/>
        <v>2004</v>
      </c>
      <c r="AP47" s="13">
        <f t="shared" si="49"/>
        <v>2005</v>
      </c>
      <c r="AQ47" s="13">
        <f t="shared" si="49"/>
        <v>2006</v>
      </c>
      <c r="AR47" s="13">
        <f t="shared" si="49"/>
        <v>2007</v>
      </c>
      <c r="AS47" s="13">
        <f t="shared" si="49"/>
        <v>2008</v>
      </c>
      <c r="AT47" s="13">
        <f t="shared" si="49"/>
        <v>2009</v>
      </c>
      <c r="AU47" s="13">
        <f t="shared" si="49"/>
        <v>2010</v>
      </c>
      <c r="AV47" s="13">
        <f t="shared" si="49"/>
        <v>2011</v>
      </c>
      <c r="AW47" s="13">
        <f t="shared" si="49"/>
        <v>2012</v>
      </c>
      <c r="AX47" s="13">
        <f t="shared" si="49"/>
        <v>2013</v>
      </c>
      <c r="AY47" s="13"/>
      <c r="AZ47" s="13"/>
      <c r="BA47" s="13"/>
      <c r="BB47" s="13"/>
      <c r="BC47" s="13"/>
      <c r="BD47" s="13"/>
      <c r="BE47" s="13"/>
      <c r="BF47" s="13" t="s">
        <v>139</v>
      </c>
      <c r="BG47" s="13" t="s">
        <v>11</v>
      </c>
    </row>
    <row r="48" spans="25:61" ht="15" customHeight="1">
      <c r="Y48" s="854" t="s">
        <v>140</v>
      </c>
      <c r="Z48" s="844">
        <f>AA32</f>
        <v>1059.753249628548</v>
      </c>
      <c r="AA48" s="845">
        <f>IF(ISTEXT(AA32),AA32,AA32/$AA32-1)</f>
        <v>0</v>
      </c>
      <c r="AB48" s="845">
        <f t="shared" ref="AB48:BE56" si="50">IF(ISTEXT(AB32),AB32,AB32/$Z48-1)</f>
        <v>-2.1261317430846804E-2</v>
      </c>
      <c r="AC48" s="845">
        <f t="shared" si="50"/>
        <v>-3.4202910616909943E-2</v>
      </c>
      <c r="AD48" s="845">
        <f t="shared" si="50"/>
        <v>-1.0535028209637032E-2</v>
      </c>
      <c r="AE48" s="845">
        <f t="shared" si="50"/>
        <v>-8.2699783377514491E-3</v>
      </c>
      <c r="AF48" s="845">
        <f t="shared" si="50"/>
        <v>2.6022645288807267E-2</v>
      </c>
      <c r="AG48" s="845">
        <f t="shared" si="50"/>
        <v>6.1789459525278811E-3</v>
      </c>
      <c r="AH48" s="845">
        <f t="shared" si="50"/>
        <v>-6.1789666550959965E-2</v>
      </c>
      <c r="AI48" s="845">
        <f t="shared" si="50"/>
        <v>-0.10511002217599985</v>
      </c>
      <c r="AJ48" s="845">
        <f t="shared" si="50"/>
        <v>-9.6273191397012625E-2</v>
      </c>
      <c r="AK48" s="845">
        <f t="shared" si="50"/>
        <v>-0.10447641450022793</v>
      </c>
      <c r="AL48" s="845">
        <f t="shared" si="50"/>
        <v>-0.14554256065287907</v>
      </c>
      <c r="AM48" s="845">
        <f t="shared" si="50"/>
        <v>-0.1108904427611237</v>
      </c>
      <c r="AN48" s="845">
        <f t="shared" si="50"/>
        <v>-0.11606552646264923</v>
      </c>
      <c r="AO48" s="845">
        <f t="shared" si="50"/>
        <v>5.7574955064039202E-3</v>
      </c>
      <c r="AP48" s="845">
        <f t="shared" si="50"/>
        <v>7.9044406017928059E-2</v>
      </c>
      <c r="AQ48" s="845">
        <f t="shared" si="50"/>
        <v>0.13563425207577029</v>
      </c>
      <c r="AR48" s="845">
        <f t="shared" si="50"/>
        <v>0.14738777498806344</v>
      </c>
      <c r="AS48" s="845">
        <f t="shared" si="50"/>
        <v>0.15352960385512304</v>
      </c>
      <c r="AT48" s="845">
        <f t="shared" si="50"/>
        <v>8.1609584348101505E-2</v>
      </c>
      <c r="AU48" s="845">
        <f t="shared" si="50"/>
        <v>0.64668118253364559</v>
      </c>
      <c r="AV48" s="845">
        <f t="shared" si="50"/>
        <v>0.30884554003754605</v>
      </c>
      <c r="AW48" s="845">
        <f t="shared" si="50"/>
        <v>0.31164924700002095</v>
      </c>
      <c r="AX48" s="845">
        <f t="shared" si="50"/>
        <v>0.30145039447950817</v>
      </c>
      <c r="AY48" s="19">
        <f t="shared" si="50"/>
        <v>-1</v>
      </c>
      <c r="AZ48" s="19">
        <f t="shared" si="50"/>
        <v>-1</v>
      </c>
      <c r="BA48" s="19">
        <f t="shared" si="50"/>
        <v>-1</v>
      </c>
      <c r="BB48" s="19">
        <f t="shared" si="50"/>
        <v>-1</v>
      </c>
      <c r="BC48" s="19">
        <f t="shared" si="50"/>
        <v>-1</v>
      </c>
      <c r="BD48" s="19">
        <f t="shared" si="50"/>
        <v>-1</v>
      </c>
      <c r="BE48" s="19">
        <f t="shared" si="50"/>
        <v>-1</v>
      </c>
      <c r="BF48" s="1098"/>
      <c r="BG48" s="88"/>
    </row>
    <row r="49" spans="25:61" ht="15" customHeight="1">
      <c r="Y49" s="854" t="s">
        <v>141</v>
      </c>
      <c r="Z49" s="844">
        <f t="shared" ref="Z49:Z59" si="51">AA33</f>
        <v>307.14421353634862</v>
      </c>
      <c r="AA49" s="845">
        <f t="shared" ref="AA49:AP59" si="52">IF(ISTEXT(AA33),AA33,AA33/$Z49-1)</f>
        <v>0</v>
      </c>
      <c r="AB49" s="845">
        <f t="shared" si="52"/>
        <v>2.4370472860515635E-2</v>
      </c>
      <c r="AC49" s="845">
        <f t="shared" si="52"/>
        <v>3.6911416845266887E-2</v>
      </c>
      <c r="AD49" s="845">
        <f t="shared" si="52"/>
        <v>2.4572385978560707E-2</v>
      </c>
      <c r="AE49" s="845">
        <f t="shared" si="52"/>
        <v>3.6167430697471747E-2</v>
      </c>
      <c r="AF49" s="845">
        <f t="shared" si="52"/>
        <v>6.0744632430999479E-2</v>
      </c>
      <c r="AG49" s="845">
        <f t="shared" si="52"/>
        <v>8.3998135475844338E-2</v>
      </c>
      <c r="AH49" s="845">
        <f t="shared" si="52"/>
        <v>9.3919405975915637E-2</v>
      </c>
      <c r="AI49" s="845">
        <f t="shared" si="52"/>
        <v>7.8067449959392077E-2</v>
      </c>
      <c r="AJ49" s="845">
        <f t="shared" si="52"/>
        <v>7.7143359651392629E-2</v>
      </c>
      <c r="AK49" s="845">
        <f t="shared" si="52"/>
        <v>7.2931203911847042E-2</v>
      </c>
      <c r="AL49" s="845">
        <f t="shared" si="52"/>
        <v>5.1876631248597649E-2</v>
      </c>
      <c r="AM49" s="845">
        <f t="shared" si="52"/>
        <v>1.8129280715672325E-2</v>
      </c>
      <c r="AN49" s="845">
        <f t="shared" si="52"/>
        <v>-2.973528316570373E-2</v>
      </c>
      <c r="AO49" s="845">
        <f t="shared" si="52"/>
        <v>-9.2181809173030649E-2</v>
      </c>
      <c r="AP49" s="845">
        <f t="shared" si="52"/>
        <v>-0.14784665154287913</v>
      </c>
      <c r="AQ49" s="845">
        <f t="shared" si="50"/>
        <v>-0.20004058819221682</v>
      </c>
      <c r="AR49" s="845">
        <f t="shared" si="50"/>
        <v>-0.24588124402518363</v>
      </c>
      <c r="AS49" s="845">
        <f t="shared" si="50"/>
        <v>-0.31138386676734853</v>
      </c>
      <c r="AT49" s="845">
        <f t="shared" si="50"/>
        <v>-0.35592357164421307</v>
      </c>
      <c r="AU49" s="845">
        <f t="shared" si="50"/>
        <v>-0.38946786798702371</v>
      </c>
      <c r="AV49" s="845">
        <f t="shared" si="50"/>
        <v>-0.41704471283743194</v>
      </c>
      <c r="AW49" s="845">
        <f t="shared" si="50"/>
        <v>-0.42604284001407355</v>
      </c>
      <c r="AX49" s="845">
        <f t="shared" si="50"/>
        <v>-0.44797619522259025</v>
      </c>
      <c r="AY49" s="19">
        <f t="shared" si="50"/>
        <v>-1</v>
      </c>
      <c r="AZ49" s="19">
        <f t="shared" si="50"/>
        <v>-1</v>
      </c>
      <c r="BA49" s="19">
        <f t="shared" si="50"/>
        <v>-1</v>
      </c>
      <c r="BB49" s="19">
        <f t="shared" si="50"/>
        <v>-1</v>
      </c>
      <c r="BC49" s="19">
        <f t="shared" si="50"/>
        <v>-1</v>
      </c>
      <c r="BD49" s="19">
        <f t="shared" si="50"/>
        <v>-1</v>
      </c>
      <c r="BE49" s="19">
        <f t="shared" si="50"/>
        <v>-1</v>
      </c>
      <c r="BF49" s="1099"/>
      <c r="BG49" s="152"/>
    </row>
    <row r="50" spans="25:61" ht="15" customHeight="1">
      <c r="Y50" s="854" t="s">
        <v>142</v>
      </c>
      <c r="Z50" s="844">
        <f t="shared" si="51"/>
        <v>4973.1512402748012</v>
      </c>
      <c r="AA50" s="845">
        <f t="shared" si="52"/>
        <v>0</v>
      </c>
      <c r="AB50" s="845">
        <f t="shared" si="50"/>
        <v>-0.10134767296864244</v>
      </c>
      <c r="AC50" s="845">
        <f t="shared" si="50"/>
        <v>-0.1947425404472215</v>
      </c>
      <c r="AD50" s="845">
        <f t="shared" si="50"/>
        <v>-0.32328349826305014</v>
      </c>
      <c r="AE50" s="845">
        <f t="shared" si="50"/>
        <v>-0.40943835427806774</v>
      </c>
      <c r="AF50" s="845">
        <f t="shared" si="50"/>
        <v>-0.46773226419420333</v>
      </c>
      <c r="AG50" s="845">
        <f t="shared" si="50"/>
        <v>-0.53481674177715255</v>
      </c>
      <c r="AH50" s="845">
        <f t="shared" si="50"/>
        <v>-0.55839409125128403</v>
      </c>
      <c r="AI50" s="845">
        <f t="shared" si="50"/>
        <v>-0.59625720598594523</v>
      </c>
      <c r="AJ50" s="845">
        <f t="shared" si="50"/>
        <v>-0.60717042681013567</v>
      </c>
      <c r="AK50" s="845">
        <f t="shared" si="50"/>
        <v>-0.63086285093280436</v>
      </c>
      <c r="AL50" s="845">
        <f t="shared" si="50"/>
        <v>-0.67821841428202523</v>
      </c>
      <c r="AM50" s="845">
        <f t="shared" si="50"/>
        <v>-0.78726869594668458</v>
      </c>
      <c r="AN50" s="845">
        <f t="shared" si="50"/>
        <v>-0.79537661121650938</v>
      </c>
      <c r="AO50" s="845">
        <f t="shared" si="50"/>
        <v>-0.80362701863471175</v>
      </c>
      <c r="AP50" s="845">
        <f t="shared" si="50"/>
        <v>-0.803659645175264</v>
      </c>
      <c r="AQ50" s="845">
        <f t="shared" si="50"/>
        <v>-0.80246012939114686</v>
      </c>
      <c r="AR50" s="845">
        <f t="shared" si="50"/>
        <v>-0.80394107153125027</v>
      </c>
      <c r="AS50" s="845">
        <f t="shared" si="50"/>
        <v>-0.80960715574433295</v>
      </c>
      <c r="AT50" s="845">
        <f t="shared" si="50"/>
        <v>-0.81572319959683082</v>
      </c>
      <c r="AU50" s="845">
        <f t="shared" si="50"/>
        <v>-0.82206889781963266</v>
      </c>
      <c r="AV50" s="845">
        <f t="shared" si="50"/>
        <v>-0.82559700563624849</v>
      </c>
      <c r="AW50" s="845">
        <f t="shared" si="50"/>
        <v>-0.82896408569366442</v>
      </c>
      <c r="AX50" s="845">
        <f t="shared" si="50"/>
        <v>-0.83572461267257747</v>
      </c>
      <c r="AY50" s="19">
        <f t="shared" si="50"/>
        <v>-1</v>
      </c>
      <c r="AZ50" s="19">
        <f t="shared" si="50"/>
        <v>-1</v>
      </c>
      <c r="BA50" s="19">
        <f t="shared" si="50"/>
        <v>-1</v>
      </c>
      <c r="BB50" s="19">
        <f t="shared" si="50"/>
        <v>-1</v>
      </c>
      <c r="BC50" s="19">
        <f t="shared" si="50"/>
        <v>-1</v>
      </c>
      <c r="BD50" s="19">
        <f t="shared" si="50"/>
        <v>-1</v>
      </c>
      <c r="BE50" s="19">
        <f t="shared" si="50"/>
        <v>-1</v>
      </c>
      <c r="BF50" s="1099"/>
      <c r="BG50" s="99"/>
    </row>
    <row r="51" spans="25:61" ht="15" customHeight="1">
      <c r="Y51" s="854" t="s">
        <v>143</v>
      </c>
      <c r="Z51" s="844">
        <f t="shared" si="51"/>
        <v>59.904806457799999</v>
      </c>
      <c r="AA51" s="845">
        <f t="shared" si="52"/>
        <v>0</v>
      </c>
      <c r="AB51" s="845">
        <f t="shared" si="50"/>
        <v>-3.7112820363857657E-2</v>
      </c>
      <c r="AC51" s="845">
        <f t="shared" si="50"/>
        <v>-8.6572087003625287E-2</v>
      </c>
      <c r="AD51" s="845">
        <f t="shared" si="50"/>
        <v>-0.135140058270665</v>
      </c>
      <c r="AE51" s="845">
        <f t="shared" si="50"/>
        <v>-7.4239146809244705E-2</v>
      </c>
      <c r="AF51" s="845">
        <f t="shared" si="50"/>
        <v>-3.4034139681867526E-2</v>
      </c>
      <c r="AG51" s="845">
        <f t="shared" si="50"/>
        <v>-7.2977293534528753E-2</v>
      </c>
      <c r="AH51" s="845">
        <f t="shared" si="50"/>
        <v>-8.1588547700976788E-2</v>
      </c>
      <c r="AI51" s="845">
        <f t="shared" si="50"/>
        <v>-0.12171362807317165</v>
      </c>
      <c r="AJ51" s="845">
        <f t="shared" si="50"/>
        <v>-0.13226645737987053</v>
      </c>
      <c r="AK51" s="845">
        <f t="shared" si="50"/>
        <v>-9.5412407330393578E-2</v>
      </c>
      <c r="AL51" s="845">
        <f t="shared" si="50"/>
        <v>-0.13546095185728457</v>
      </c>
      <c r="AM51" s="845">
        <f t="shared" si="50"/>
        <v>-0.11737878279188474</v>
      </c>
      <c r="AN51" s="845">
        <f t="shared" si="50"/>
        <v>-0.16227311782482634</v>
      </c>
      <c r="AO51" s="845">
        <f t="shared" si="50"/>
        <v>-0.10400019422462892</v>
      </c>
      <c r="AP51" s="845">
        <f t="shared" si="50"/>
        <v>-0.10204102831892348</v>
      </c>
      <c r="AQ51" s="845">
        <f t="shared" si="50"/>
        <v>-8.8807640881832572E-2</v>
      </c>
      <c r="AR51" s="845">
        <f t="shared" si="50"/>
        <v>-0.15043890551834971</v>
      </c>
      <c r="AS51" s="845">
        <f t="shared" si="50"/>
        <v>-0.17159472487472771</v>
      </c>
      <c r="AT51" s="845">
        <f t="shared" si="50"/>
        <v>-0.14433764779277014</v>
      </c>
      <c r="AU51" s="845">
        <f t="shared" si="50"/>
        <v>-0.10094695646934371</v>
      </c>
      <c r="AV51" s="845">
        <f t="shared" si="50"/>
        <v>-0.10528120659972207</v>
      </c>
      <c r="AW51" s="845">
        <f t="shared" si="50"/>
        <v>-0.2283853832903685</v>
      </c>
      <c r="AX51" s="845">
        <f t="shared" si="50"/>
        <v>-0.22570720313277104</v>
      </c>
      <c r="AY51" s="19">
        <f t="shared" si="50"/>
        <v>-1</v>
      </c>
      <c r="AZ51" s="19">
        <f t="shared" si="50"/>
        <v>-1</v>
      </c>
      <c r="BA51" s="19">
        <f t="shared" si="50"/>
        <v>-1</v>
      </c>
      <c r="BB51" s="19">
        <f t="shared" si="50"/>
        <v>-1</v>
      </c>
      <c r="BC51" s="19">
        <f t="shared" si="50"/>
        <v>-1</v>
      </c>
      <c r="BD51" s="19">
        <f t="shared" si="50"/>
        <v>-1</v>
      </c>
      <c r="BE51" s="19">
        <f t="shared" si="50"/>
        <v>-1</v>
      </c>
      <c r="BF51" s="1099"/>
      <c r="BG51" s="99"/>
    </row>
    <row r="52" spans="25:61" ht="15" customHeight="1">
      <c r="Y52" s="854" t="s">
        <v>144</v>
      </c>
      <c r="Z52" s="844">
        <f t="shared" si="51"/>
        <v>9064.2523720037098</v>
      </c>
      <c r="AA52" s="845">
        <f t="shared" si="52"/>
        <v>0</v>
      </c>
      <c r="AB52" s="845">
        <f t="shared" si="50"/>
        <v>2.0018176254360531E-2</v>
      </c>
      <c r="AC52" s="845">
        <f t="shared" si="50"/>
        <v>2.7364909029829132E-2</v>
      </c>
      <c r="AD52" s="845">
        <f t="shared" si="50"/>
        <v>1.6772972792412633E-2</v>
      </c>
      <c r="AE52" s="845">
        <f t="shared" si="50"/>
        <v>1.217373057697424E-3</v>
      </c>
      <c r="AF52" s="845">
        <f t="shared" si="50"/>
        <v>-7.8278759862561165E-3</v>
      </c>
      <c r="AG52" s="845">
        <f t="shared" si="50"/>
        <v>-1.6798215683158313E-2</v>
      </c>
      <c r="AH52" s="845">
        <f t="shared" si="50"/>
        <v>-1.9943411595657823E-2</v>
      </c>
      <c r="AI52" s="845">
        <f t="shared" si="50"/>
        <v>-2.4914805995864819E-2</v>
      </c>
      <c r="AJ52" s="845">
        <f t="shared" si="50"/>
        <v>-3.1132306710771274E-2</v>
      </c>
      <c r="AK52" s="845">
        <f t="shared" si="50"/>
        <v>-4.213800295329384E-2</v>
      </c>
      <c r="AL52" s="845">
        <f t="shared" si="50"/>
        <v>-3.905620936882892E-2</v>
      </c>
      <c r="AM52" s="845">
        <f t="shared" si="50"/>
        <v>-4.7973944476070063E-2</v>
      </c>
      <c r="AN52" s="845">
        <f t="shared" si="50"/>
        <v>-6.0730024636050595E-2</v>
      </c>
      <c r="AO52" s="845">
        <f t="shared" si="50"/>
        <v>-8.2196947506605778E-2</v>
      </c>
      <c r="AP52" s="845">
        <f t="shared" si="50"/>
        <v>-8.5799261905337265E-2</v>
      </c>
      <c r="AQ52" s="845">
        <f t="shared" si="50"/>
        <v>-8.3761666676993252E-2</v>
      </c>
      <c r="AR52" s="845">
        <f t="shared" si="50"/>
        <v>-8.2079964504231606E-2</v>
      </c>
      <c r="AS52" s="845">
        <f t="shared" si="50"/>
        <v>-9.4882481434561239E-2</v>
      </c>
      <c r="AT52" s="845">
        <f t="shared" si="50"/>
        <v>-0.1069870689948591</v>
      </c>
      <c r="AU52" s="845">
        <f t="shared" si="50"/>
        <v>-0.13626518288617917</v>
      </c>
      <c r="AV52" s="845">
        <f t="shared" si="50"/>
        <v>-0.14017184516625003</v>
      </c>
      <c r="AW52" s="845">
        <f t="shared" si="50"/>
        <v>-0.16077509900568177</v>
      </c>
      <c r="AX52" s="845">
        <f t="shared" si="50"/>
        <v>-0.18354316134349635</v>
      </c>
      <c r="AY52" s="19">
        <f t="shared" si="50"/>
        <v>-1</v>
      </c>
      <c r="AZ52" s="19">
        <f t="shared" si="50"/>
        <v>-1</v>
      </c>
      <c r="BA52" s="19">
        <f t="shared" si="50"/>
        <v>-1</v>
      </c>
      <c r="BB52" s="19">
        <f t="shared" si="50"/>
        <v>-1</v>
      </c>
      <c r="BC52" s="19">
        <f t="shared" si="50"/>
        <v>-1</v>
      </c>
      <c r="BD52" s="19">
        <f t="shared" si="50"/>
        <v>-1</v>
      </c>
      <c r="BE52" s="19">
        <f t="shared" si="50"/>
        <v>-1</v>
      </c>
      <c r="BF52" s="1099"/>
      <c r="BG52" s="99"/>
    </row>
    <row r="53" spans="25:61" ht="15" customHeight="1">
      <c r="Y53" s="854" t="s">
        <v>145</v>
      </c>
      <c r="Z53" s="844">
        <f t="shared" si="51"/>
        <v>17294.013451233954</v>
      </c>
      <c r="AA53" s="845">
        <f t="shared" si="52"/>
        <v>0</v>
      </c>
      <c r="AB53" s="845">
        <f t="shared" si="50"/>
        <v>-7.1989745934912808E-2</v>
      </c>
      <c r="AC53" s="845">
        <f t="shared" si="50"/>
        <v>2.6892607629898757E-2</v>
      </c>
      <c r="AD53" s="845">
        <f t="shared" si="50"/>
        <v>-0.22047840898880033</v>
      </c>
      <c r="AE53" s="845">
        <f t="shared" si="50"/>
        <v>0.12109354572050224</v>
      </c>
      <c r="AF53" s="845">
        <f t="shared" si="50"/>
        <v>3.7441996531998312E-2</v>
      </c>
      <c r="AG53" s="845">
        <f t="shared" si="50"/>
        <v>5.1741347765825729E-3</v>
      </c>
      <c r="AH53" s="845">
        <f t="shared" si="50"/>
        <v>-9.9352138393045131E-3</v>
      </c>
      <c r="AI53" s="845">
        <f t="shared" si="50"/>
        <v>-0.1019002652406249</v>
      </c>
      <c r="AJ53" s="845">
        <f t="shared" si="50"/>
        <v>-6.992569853535624E-2</v>
      </c>
      <c r="AK53" s="845">
        <f t="shared" si="50"/>
        <v>-3.2861832968896443E-2</v>
      </c>
      <c r="AL53" s="845">
        <f t="shared" si="50"/>
        <v>-5.6713678112587873E-2</v>
      </c>
      <c r="AM53" s="845">
        <f t="shared" si="50"/>
        <v>-4.8922195361732479E-2</v>
      </c>
      <c r="AN53" s="845">
        <f t="shared" si="50"/>
        <v>-0.1292532784213658</v>
      </c>
      <c r="AO53" s="845">
        <f t="shared" si="50"/>
        <v>-1.5305481821049072E-2</v>
      </c>
      <c r="AP53" s="845">
        <f t="shared" si="50"/>
        <v>-1.0914786639674157E-3</v>
      </c>
      <c r="AQ53" s="845">
        <f t="shared" si="50"/>
        <v>-2.4802452468665193E-2</v>
      </c>
      <c r="AR53" s="845">
        <f t="shared" si="50"/>
        <v>1.3044216444433765E-2</v>
      </c>
      <c r="AS53" s="845">
        <f t="shared" si="50"/>
        <v>3.1160886066729399E-2</v>
      </c>
      <c r="AT53" s="845">
        <f t="shared" si="50"/>
        <v>4.7981529628249309E-3</v>
      </c>
      <c r="AU53" s="845">
        <f t="shared" si="50"/>
        <v>7.5312520700969721E-2</v>
      </c>
      <c r="AV53" s="845">
        <f t="shared" si="50"/>
        <v>5.553270420395684E-2</v>
      </c>
      <c r="AW53" s="845">
        <f t="shared" si="50"/>
        <v>3.626121134565885E-2</v>
      </c>
      <c r="AX53" s="845">
        <f t="shared" si="50"/>
        <v>4.5292407872264517E-2</v>
      </c>
      <c r="AY53" s="19">
        <f t="shared" si="50"/>
        <v>-1</v>
      </c>
      <c r="AZ53" s="19">
        <f t="shared" si="50"/>
        <v>-1</v>
      </c>
      <c r="BA53" s="19">
        <f t="shared" si="50"/>
        <v>-1</v>
      </c>
      <c r="BB53" s="19">
        <f t="shared" si="50"/>
        <v>-1</v>
      </c>
      <c r="BC53" s="19">
        <f t="shared" si="50"/>
        <v>-1</v>
      </c>
      <c r="BD53" s="19">
        <f t="shared" si="50"/>
        <v>-1</v>
      </c>
      <c r="BE53" s="19">
        <f t="shared" si="50"/>
        <v>-1</v>
      </c>
      <c r="BF53" s="1099"/>
      <c r="BG53" s="99"/>
    </row>
    <row r="54" spans="25:61" ht="15" customHeight="1">
      <c r="Y54" s="855" t="s">
        <v>146</v>
      </c>
      <c r="Z54" s="844">
        <f t="shared" si="51"/>
        <v>3478.6741695138485</v>
      </c>
      <c r="AA54" s="845">
        <f t="shared" si="52"/>
        <v>0</v>
      </c>
      <c r="AB54" s="845">
        <f t="shared" si="50"/>
        <v>7.5757366378303992E-4</v>
      </c>
      <c r="AC54" s="845">
        <f t="shared" si="50"/>
        <v>-5.000521908582356E-3</v>
      </c>
      <c r="AD54" s="845">
        <f t="shared" si="50"/>
        <v>-3.0841952193954025E-2</v>
      </c>
      <c r="AE54" s="845">
        <f t="shared" si="50"/>
        <v>-5.5684847377073465E-2</v>
      </c>
      <c r="AF54" s="845">
        <f t="shared" si="50"/>
        <v>-6.4323830646170532E-2</v>
      </c>
      <c r="AG54" s="845">
        <f t="shared" si="50"/>
        <v>-7.7657453445626135E-2</v>
      </c>
      <c r="AH54" s="845">
        <f t="shared" si="50"/>
        <v>-9.111836520238048E-2</v>
      </c>
      <c r="AI54" s="845">
        <f t="shared" si="50"/>
        <v>-0.10825948270144681</v>
      </c>
      <c r="AJ54" s="845">
        <f t="shared" si="50"/>
        <v>-0.12532190989275038</v>
      </c>
      <c r="AK54" s="845">
        <f t="shared" si="50"/>
        <v>-0.14511068589716192</v>
      </c>
      <c r="AL54" s="845">
        <f t="shared" si="50"/>
        <v>-0.14691650770915943</v>
      </c>
      <c r="AM54" s="845">
        <f t="shared" si="50"/>
        <v>-0.1498895330603085</v>
      </c>
      <c r="AN54" s="845">
        <f t="shared" si="50"/>
        <v>-0.16379730120424618</v>
      </c>
      <c r="AO54" s="845">
        <f t="shared" si="50"/>
        <v>-0.18394838774197253</v>
      </c>
      <c r="AP54" s="845">
        <f t="shared" si="50"/>
        <v>-0.18992419442810604</v>
      </c>
      <c r="AQ54" s="845">
        <f t="shared" si="50"/>
        <v>-0.20700150954422203</v>
      </c>
      <c r="AR54" s="845">
        <f t="shared" si="50"/>
        <v>-0.21965941347248685</v>
      </c>
      <c r="AS54" s="845">
        <f t="shared" si="50"/>
        <v>-0.23130276644958025</v>
      </c>
      <c r="AT54" s="845">
        <f t="shared" si="50"/>
        <v>-0.23979427995908364</v>
      </c>
      <c r="AU54" s="845">
        <f t="shared" si="50"/>
        <v>-0.25508654483109183</v>
      </c>
      <c r="AV54" s="845">
        <f t="shared" si="50"/>
        <v>-0.25424648715019882</v>
      </c>
      <c r="AW54" s="845">
        <f t="shared" si="50"/>
        <v>-0.26909544674028907</v>
      </c>
      <c r="AX54" s="845">
        <f t="shared" si="50"/>
        <v>-0.28693836945725359</v>
      </c>
      <c r="AY54" s="19">
        <f t="shared" si="50"/>
        <v>-1</v>
      </c>
      <c r="AZ54" s="19">
        <f t="shared" si="50"/>
        <v>-1</v>
      </c>
      <c r="BA54" s="19">
        <f t="shared" si="50"/>
        <v>-1</v>
      </c>
      <c r="BB54" s="19">
        <f t="shared" si="50"/>
        <v>-1</v>
      </c>
      <c r="BC54" s="19">
        <f t="shared" si="50"/>
        <v>-1</v>
      </c>
      <c r="BD54" s="19">
        <f t="shared" si="50"/>
        <v>-1</v>
      </c>
      <c r="BE54" s="19">
        <f t="shared" si="50"/>
        <v>-1</v>
      </c>
      <c r="BF54" s="1099"/>
      <c r="BG54" s="99"/>
    </row>
    <row r="55" spans="25:61" ht="15" customHeight="1">
      <c r="Y55" s="855" t="s">
        <v>147</v>
      </c>
      <c r="Z55" s="844">
        <f t="shared" si="51"/>
        <v>9220.3966760544627</v>
      </c>
      <c r="AA55" s="845">
        <f t="shared" si="52"/>
        <v>0</v>
      </c>
      <c r="AB55" s="845">
        <f t="shared" si="50"/>
        <v>-7.49273598475797E-3</v>
      </c>
      <c r="AC55" s="845">
        <f t="shared" si="50"/>
        <v>-1.0153690018663397E-2</v>
      </c>
      <c r="AD55" s="845">
        <f t="shared" si="50"/>
        <v>-2.5902108284206471E-2</v>
      </c>
      <c r="AE55" s="845">
        <f t="shared" si="50"/>
        <v>-3.8709457561357463E-2</v>
      </c>
      <c r="AF55" s="845">
        <f t="shared" si="50"/>
        <v>-6.4993480857115871E-2</v>
      </c>
      <c r="AG55" s="845">
        <f t="shared" si="50"/>
        <v>-8.9687237773002693E-2</v>
      </c>
      <c r="AH55" s="845">
        <f t="shared" si="50"/>
        <v>-0.1180155791951909</v>
      </c>
      <c r="AI55" s="845">
        <f t="shared" si="50"/>
        <v>-0.15238614449098564</v>
      </c>
      <c r="AJ55" s="845">
        <f t="shared" si="50"/>
        <v>-0.18475373796571459</v>
      </c>
      <c r="AK55" s="845">
        <f t="shared" si="50"/>
        <v>-0.21492511478916898</v>
      </c>
      <c r="AL55" s="845">
        <f t="shared" si="50"/>
        <v>-0.24776521664103734</v>
      </c>
      <c r="AM55" s="845">
        <f t="shared" si="50"/>
        <v>-0.2806606864667851</v>
      </c>
      <c r="AN55" s="845">
        <f t="shared" si="50"/>
        <v>-0.31414861459063625</v>
      </c>
      <c r="AO55" s="845">
        <f t="shared" si="50"/>
        <v>-0.34820052106290511</v>
      </c>
      <c r="AP55" s="845">
        <f t="shared" si="50"/>
        <v>-0.3814277643315348</v>
      </c>
      <c r="AQ55" s="845">
        <f t="shared" si="50"/>
        <v>-0.41615997608501631</v>
      </c>
      <c r="AR55" s="845">
        <f t="shared" si="50"/>
        <v>-0.44912357914302081</v>
      </c>
      <c r="AS55" s="845">
        <f t="shared" si="50"/>
        <v>-0.48716998486707974</v>
      </c>
      <c r="AT55" s="845">
        <f t="shared" si="50"/>
        <v>-0.52049096593773148</v>
      </c>
      <c r="AU55" s="845">
        <f t="shared" si="50"/>
        <v>-0.55382057597533807</v>
      </c>
      <c r="AV55" s="845">
        <f t="shared" si="50"/>
        <v>-0.58066459460432807</v>
      </c>
      <c r="AW55" s="845">
        <f t="shared" si="50"/>
        <v>-0.60332292523102427</v>
      </c>
      <c r="AX55" s="845">
        <f t="shared" si="50"/>
        <v>-0.624332270425215</v>
      </c>
      <c r="AY55" s="19">
        <f t="shared" si="50"/>
        <v>-1</v>
      </c>
      <c r="AZ55" s="19">
        <f t="shared" si="50"/>
        <v>-1</v>
      </c>
      <c r="BA55" s="19">
        <f t="shared" si="50"/>
        <v>-1</v>
      </c>
      <c r="BB55" s="19">
        <f t="shared" si="50"/>
        <v>-1</v>
      </c>
      <c r="BC55" s="19">
        <f t="shared" si="50"/>
        <v>-1</v>
      </c>
      <c r="BD55" s="19">
        <f t="shared" si="50"/>
        <v>-1</v>
      </c>
      <c r="BE55" s="19">
        <f t="shared" si="50"/>
        <v>-1</v>
      </c>
      <c r="BF55" s="1099"/>
      <c r="BG55" s="154"/>
    </row>
    <row r="56" spans="25:61" ht="15" customHeight="1">
      <c r="Y56" s="584" t="s">
        <v>511</v>
      </c>
      <c r="Z56" s="856">
        <f t="shared" si="51"/>
        <v>194.62995452094916</v>
      </c>
      <c r="AA56" s="845">
        <f t="shared" si="52"/>
        <v>0</v>
      </c>
      <c r="AB56" s="845">
        <f t="shared" si="50"/>
        <v>-1.7704562319690531E-2</v>
      </c>
      <c r="AC56" s="845">
        <f t="shared" si="50"/>
        <v>-1.5431114903566856E-2</v>
      </c>
      <c r="AD56" s="845">
        <f t="shared" si="50"/>
        <v>-1.2017406270461883E-2</v>
      </c>
      <c r="AE56" s="845">
        <f t="shared" si="50"/>
        <v>-1.9985084753653126E-2</v>
      </c>
      <c r="AF56" s="845">
        <f t="shared" si="50"/>
        <v>-1.7607248801021269E-2</v>
      </c>
      <c r="AG56" s="845">
        <f t="shared" si="50"/>
        <v>-1.5226799931112311E-2</v>
      </c>
      <c r="AH56" s="845">
        <f t="shared" si="50"/>
        <v>-8.5890851549886849E-3</v>
      </c>
      <c r="AI56" s="845">
        <f t="shared" si="50"/>
        <v>-1.3369187553871176E-2</v>
      </c>
      <c r="AJ56" s="845">
        <f t="shared" si="50"/>
        <v>-9.7192989010763675E-3</v>
      </c>
      <c r="AK56" s="845">
        <f t="shared" si="50"/>
        <v>-3.2857717979025702E-3</v>
      </c>
      <c r="AL56" s="845">
        <f t="shared" si="50"/>
        <v>4.5072388089859583E-3</v>
      </c>
      <c r="AM56" s="845">
        <f t="shared" si="50"/>
        <v>0.27204421902881393</v>
      </c>
      <c r="AN56" s="845">
        <f t="shared" si="50"/>
        <v>0.49507268288283712</v>
      </c>
      <c r="AO56" s="845">
        <f t="shared" si="50"/>
        <v>0.54185482294585108</v>
      </c>
      <c r="AP56" s="845">
        <f t="shared" si="50"/>
        <v>0.74465968376591118</v>
      </c>
      <c r="AQ56" s="845">
        <f t="shared" si="50"/>
        <v>0.79599579041655022</v>
      </c>
      <c r="AR56" s="845">
        <f t="shared" si="50"/>
        <v>0.73360135616246924</v>
      </c>
      <c r="AS56" s="845">
        <f t="shared" si="50"/>
        <v>0.94998883976284954</v>
      </c>
      <c r="AT56" s="845">
        <f t="shared" si="50"/>
        <v>0.9354891699795882</v>
      </c>
      <c r="AU56" s="845">
        <f t="shared" si="50"/>
        <v>0.69255332005206749</v>
      </c>
      <c r="AV56" s="845">
        <f t="shared" si="50"/>
        <v>0.86021391126567615</v>
      </c>
      <c r="AW56" s="845">
        <f t="shared" si="50"/>
        <v>0.84267544579782339</v>
      </c>
      <c r="AX56" s="845">
        <f t="shared" si="50"/>
        <v>0.84854796403446664</v>
      </c>
      <c r="AY56" s="19">
        <f t="shared" si="50"/>
        <v>-1</v>
      </c>
      <c r="AZ56" s="19">
        <f t="shared" si="50"/>
        <v>-1</v>
      </c>
      <c r="BA56" s="19">
        <f t="shared" si="50"/>
        <v>-1</v>
      </c>
      <c r="BB56" s="19">
        <f t="shared" si="50"/>
        <v>-1</v>
      </c>
      <c r="BC56" s="19">
        <f t="shared" si="50"/>
        <v>-1</v>
      </c>
      <c r="BD56" s="19">
        <f t="shared" si="50"/>
        <v>-1</v>
      </c>
      <c r="BE56" s="19">
        <f t="shared" si="50"/>
        <v>-1</v>
      </c>
      <c r="BF56" s="1099"/>
      <c r="BG56" s="154"/>
    </row>
    <row r="57" spans="25:61" ht="15" customHeight="1" thickBot="1">
      <c r="Y57" s="87" t="s">
        <v>148</v>
      </c>
      <c r="Z57" s="844">
        <f t="shared" si="51"/>
        <v>16.04889076863212</v>
      </c>
      <c r="AA57" s="845">
        <f t="shared" si="52"/>
        <v>0</v>
      </c>
      <c r="AB57" s="845">
        <f t="shared" ref="AB57:BE59" si="53">IF(ISTEXT(AB41),AB41,AB41/$Z57-1)</f>
        <v>-2.9611908030611644E-2</v>
      </c>
      <c r="AC57" s="845">
        <f t="shared" si="53"/>
        <v>-3.6048327086531939E-3</v>
      </c>
      <c r="AD57" s="845">
        <f t="shared" si="53"/>
        <v>-9.1827971689324439E-3</v>
      </c>
      <c r="AE57" s="845">
        <f t="shared" si="53"/>
        <v>7.4803470897004676E-2</v>
      </c>
      <c r="AF57" s="845">
        <f t="shared" si="53"/>
        <v>0.10289411386782632</v>
      </c>
      <c r="AG57" s="845">
        <f t="shared" si="53"/>
        <v>0.13040026563284957</v>
      </c>
      <c r="AH57" s="845">
        <f t="shared" si="53"/>
        <v>9.1225747337435603E-2</v>
      </c>
      <c r="AI57" s="845">
        <f t="shared" si="53"/>
        <v>7.7911656296276499E-2</v>
      </c>
      <c r="AJ57" s="845">
        <f t="shared" si="53"/>
        <v>4.1169829465811825E-2</v>
      </c>
      <c r="AK57" s="845">
        <f t="shared" si="53"/>
        <v>-1.0977771353167354E-2</v>
      </c>
      <c r="AL57" s="845">
        <f t="shared" si="53"/>
        <v>-6.4930615023370497E-2</v>
      </c>
      <c r="AM57" s="845">
        <f t="shared" si="53"/>
        <v>0.44742291637419629</v>
      </c>
      <c r="AN57" s="845">
        <f t="shared" si="53"/>
        <v>0.24580286952797548</v>
      </c>
      <c r="AO57" s="845">
        <f t="shared" si="53"/>
        <v>0.14101966800968446</v>
      </c>
      <c r="AP57" s="845">
        <f t="shared" si="53"/>
        <v>5.8295162762149966E-2</v>
      </c>
      <c r="AQ57" s="845">
        <f t="shared" si="53"/>
        <v>-1.4301000709730616E-2</v>
      </c>
      <c r="AR57" s="845">
        <f t="shared" si="53"/>
        <v>-9.8476379737957975E-2</v>
      </c>
      <c r="AS57" s="845">
        <f t="shared" si="53"/>
        <v>-0.12571531586138185</v>
      </c>
      <c r="AT57" s="845">
        <f t="shared" si="53"/>
        <v>-0.22255436240220916</v>
      </c>
      <c r="AU57" s="845">
        <f t="shared" si="53"/>
        <v>-0.28246953715326484</v>
      </c>
      <c r="AV57" s="845">
        <f t="shared" si="53"/>
        <v>-0.28710097429357351</v>
      </c>
      <c r="AW57" s="845">
        <f t="shared" si="53"/>
        <v>-0.25433114165345749</v>
      </c>
      <c r="AX57" s="845">
        <f t="shared" si="53"/>
        <v>-0.25490022915955202</v>
      </c>
      <c r="AY57" s="19">
        <f t="shared" si="53"/>
        <v>-1</v>
      </c>
      <c r="AZ57" s="19">
        <f t="shared" si="53"/>
        <v>-1</v>
      </c>
      <c r="BA57" s="19">
        <f t="shared" si="53"/>
        <v>-1</v>
      </c>
      <c r="BB57" s="19">
        <f t="shared" si="53"/>
        <v>-1</v>
      </c>
      <c r="BC57" s="19">
        <f t="shared" si="53"/>
        <v>-1</v>
      </c>
      <c r="BD57" s="19">
        <f t="shared" si="53"/>
        <v>-1</v>
      </c>
      <c r="BE57" s="19">
        <f t="shared" si="53"/>
        <v>-1</v>
      </c>
      <c r="BF57" s="1099"/>
      <c r="BG57" s="101"/>
    </row>
    <row r="58" spans="25:61" ht="15" customHeight="1" thickTop="1">
      <c r="Y58" s="621" t="s">
        <v>510</v>
      </c>
      <c r="Z58" s="844">
        <f t="shared" si="51"/>
        <v>2859.8254620687285</v>
      </c>
      <c r="AA58" s="845">
        <f t="shared" si="52"/>
        <v>0</v>
      </c>
      <c r="AB58" s="845">
        <f t="shared" si="53"/>
        <v>-2.4331507195836655E-2</v>
      </c>
      <c r="AC58" s="845">
        <f t="shared" si="53"/>
        <v>-3.1978405936199161E-2</v>
      </c>
      <c r="AD58" s="845">
        <f t="shared" si="53"/>
        <v>-4.8991718176379595E-2</v>
      </c>
      <c r="AE58" s="845">
        <f t="shared" si="53"/>
        <v>-6.776095463552656E-2</v>
      </c>
      <c r="AF58" s="845">
        <f t="shared" si="53"/>
        <v>-8.1206110208022819E-2</v>
      </c>
      <c r="AG58" s="845">
        <f t="shared" si="53"/>
        <v>-9.470910715599179E-2</v>
      </c>
      <c r="AH58" s="845">
        <f t="shared" si="53"/>
        <v>-0.10783843976363194</v>
      </c>
      <c r="AI58" s="845">
        <f t="shared" si="53"/>
        <v>-0.12625022723361423</v>
      </c>
      <c r="AJ58" s="845">
        <f t="shared" si="53"/>
        <v>-0.13645925775031464</v>
      </c>
      <c r="AK58" s="845">
        <f t="shared" si="53"/>
        <v>-0.14964791630519292</v>
      </c>
      <c r="AL58" s="845">
        <f t="shared" si="53"/>
        <v>-0.230235075018694</v>
      </c>
      <c r="AM58" s="845">
        <f t="shared" si="53"/>
        <v>-0.24929251965473354</v>
      </c>
      <c r="AN58" s="845">
        <f t="shared" si="53"/>
        <v>-0.26522594149390122</v>
      </c>
      <c r="AO58" s="845">
        <f t="shared" si="53"/>
        <v>-0.27891242260527749</v>
      </c>
      <c r="AP58" s="845">
        <f t="shared" si="53"/>
        <v>-0.29871399664050025</v>
      </c>
      <c r="AQ58" s="845">
        <f t="shared" si="53"/>
        <v>-0.3123182492333888</v>
      </c>
      <c r="AR58" s="845">
        <f t="shared" si="53"/>
        <v>-0.32904049891741305</v>
      </c>
      <c r="AS58" s="845">
        <f t="shared" si="53"/>
        <v>-0.33743542140376925</v>
      </c>
      <c r="AT58" s="845">
        <f t="shared" si="53"/>
        <v>-0.35680651423727461</v>
      </c>
      <c r="AU58" s="845">
        <f t="shared" si="53"/>
        <v>-0.36858399038409773</v>
      </c>
      <c r="AV58" s="845">
        <f t="shared" si="53"/>
        <v>-0.37914901375452859</v>
      </c>
      <c r="AW58" s="845">
        <f t="shared" si="53"/>
        <v>-0.39239381121794825</v>
      </c>
      <c r="AX58" s="845">
        <f t="shared" si="53"/>
        <v>-0.39960806633392543</v>
      </c>
      <c r="AY58" s="19">
        <f t="shared" si="53"/>
        <v>-1</v>
      </c>
      <c r="AZ58" s="19">
        <f t="shared" si="53"/>
        <v>-1</v>
      </c>
      <c r="BA58" s="19">
        <f t="shared" si="53"/>
        <v>-1</v>
      </c>
      <c r="BB58" s="19">
        <f t="shared" si="53"/>
        <v>-1</v>
      </c>
      <c r="BC58" s="19">
        <f t="shared" si="53"/>
        <v>-1</v>
      </c>
      <c r="BD58" s="19">
        <f t="shared" si="53"/>
        <v>-1</v>
      </c>
      <c r="BE58" s="19">
        <f t="shared" si="53"/>
        <v>-1</v>
      </c>
      <c r="BF58" s="1099"/>
      <c r="BG58" s="154"/>
      <c r="BH58" s="32"/>
      <c r="BI58" s="32"/>
    </row>
    <row r="59" spans="25:61" ht="15" customHeight="1" thickBot="1">
      <c r="Y59" s="847" t="s">
        <v>149</v>
      </c>
      <c r="Z59" s="848">
        <f t="shared" si="51"/>
        <v>58.568038942367117</v>
      </c>
      <c r="AA59" s="849">
        <f t="shared" si="52"/>
        <v>0</v>
      </c>
      <c r="AB59" s="849">
        <f t="shared" si="53"/>
        <v>9.3591532175454351E-3</v>
      </c>
      <c r="AC59" s="849">
        <f t="shared" si="53"/>
        <v>8.8954301558008542E-3</v>
      </c>
      <c r="AD59" s="849">
        <f t="shared" si="53"/>
        <v>1.1571676025520672E-2</v>
      </c>
      <c r="AE59" s="849">
        <f t="shared" si="53"/>
        <v>1.3897635320853974E-2</v>
      </c>
      <c r="AF59" s="849">
        <f t="shared" si="53"/>
        <v>2.1977263124211222E-2</v>
      </c>
      <c r="AG59" s="849">
        <f t="shared" si="53"/>
        <v>2.5171319751143173E-2</v>
      </c>
      <c r="AH59" s="849">
        <f t="shared" si="53"/>
        <v>2.9294737953818428E-2</v>
      </c>
      <c r="AI59" s="849">
        <f t="shared" si="53"/>
        <v>-2.7344443509239924E-2</v>
      </c>
      <c r="AJ59" s="849">
        <f t="shared" si="53"/>
        <v>3.9172898594658223E-2</v>
      </c>
      <c r="AK59" s="849">
        <f t="shared" si="53"/>
        <v>0.27074512847078691</v>
      </c>
      <c r="AL59" s="849">
        <f t="shared" si="53"/>
        <v>-1.1887413221779441E-3</v>
      </c>
      <c r="AM59" s="849">
        <f t="shared" si="53"/>
        <v>-0.13727515128540879</v>
      </c>
      <c r="AN59" s="849">
        <f t="shared" si="53"/>
        <v>0.24071753447855082</v>
      </c>
      <c r="AO59" s="849">
        <f t="shared" si="53"/>
        <v>0.31249721326968882</v>
      </c>
      <c r="AP59" s="849">
        <f t="shared" si="53"/>
        <v>0.39302804046232298</v>
      </c>
      <c r="AQ59" s="849">
        <f t="shared" si="53"/>
        <v>0.47351447726126494</v>
      </c>
      <c r="AR59" s="849">
        <f t="shared" si="53"/>
        <v>0.57398191075783966</v>
      </c>
      <c r="AS59" s="849">
        <f t="shared" si="53"/>
        <v>0.88487457932435509</v>
      </c>
      <c r="AT59" s="849">
        <f t="shared" si="53"/>
        <v>0.96566037657689408</v>
      </c>
      <c r="AU59" s="849">
        <f t="shared" si="53"/>
        <v>0.94963489835457526</v>
      </c>
      <c r="AV59" s="849">
        <f t="shared" si="53"/>
        <v>1.0243078880123795</v>
      </c>
      <c r="AW59" s="849">
        <f t="shared" si="53"/>
        <v>1.0641794720082896</v>
      </c>
      <c r="AX59" s="849">
        <f t="shared" si="53"/>
        <v>1.0319512733878828</v>
      </c>
      <c r="AY59" s="19">
        <f t="shared" si="53"/>
        <v>-1</v>
      </c>
      <c r="AZ59" s="19">
        <f t="shared" si="53"/>
        <v>-1</v>
      </c>
      <c r="BA59" s="19">
        <f t="shared" si="53"/>
        <v>-1</v>
      </c>
      <c r="BB59" s="19">
        <f t="shared" si="53"/>
        <v>-1</v>
      </c>
      <c r="BC59" s="19">
        <f t="shared" si="53"/>
        <v>-1</v>
      </c>
      <c r="BD59" s="19">
        <f t="shared" si="53"/>
        <v>-1</v>
      </c>
      <c r="BE59" s="19">
        <f t="shared" si="53"/>
        <v>-1</v>
      </c>
      <c r="BF59" s="1100"/>
      <c r="BG59" s="154"/>
      <c r="BH59" s="32"/>
      <c r="BI59" s="32"/>
    </row>
    <row r="60" spans="25:61" ht="15" customHeight="1" thickTop="1">
      <c r="Y60" s="857" t="s">
        <v>96</v>
      </c>
      <c r="Z60" s="851">
        <f>AA44</f>
        <v>48586.362525004144</v>
      </c>
      <c r="AA60" s="852">
        <f>IF(ISTEXT(AA44),AA44,AA44/$Z60-1)</f>
        <v>0</v>
      </c>
      <c r="AB60" s="852">
        <f t="shared" ref="AB60:BE60" si="54">IF(ISTEXT(AB44),AB44,AB44/$Z60-1)</f>
        <v>-3.5488071646769259E-2</v>
      </c>
      <c r="AC60" s="852">
        <f t="shared" si="54"/>
        <v>-1.0094710564349296E-2</v>
      </c>
      <c r="AD60" s="852">
        <f t="shared" si="54"/>
        <v>-0.11872479262411606</v>
      </c>
      <c r="AE60" s="852">
        <f t="shared" si="54"/>
        <v>-1.3982512038108852E-2</v>
      </c>
      <c r="AF60" s="852">
        <f t="shared" si="54"/>
        <v>-5.6828490187330494E-2</v>
      </c>
      <c r="AG60" s="852">
        <f t="shared" si="54"/>
        <v>-8.3601138515658757E-2</v>
      </c>
      <c r="AH60" s="852">
        <f t="shared" si="54"/>
        <v>-0.10050361777533634</v>
      </c>
      <c r="AI60" s="852">
        <f t="shared" si="54"/>
        <v>-0.14806102844279123</v>
      </c>
      <c r="AJ60" s="852">
        <f t="shared" si="54"/>
        <v>-0.14666534585246205</v>
      </c>
      <c r="AK60" s="852">
        <f t="shared" si="54"/>
        <v>-0.14574226532035339</v>
      </c>
      <c r="AL60" s="852">
        <f t="shared" si="54"/>
        <v>-0.17100190128807113</v>
      </c>
      <c r="AM60" s="852">
        <f t="shared" si="54"/>
        <v>-0.18698990343211896</v>
      </c>
      <c r="AN60" s="852">
        <f t="shared" si="54"/>
        <v>-0.22626999811313742</v>
      </c>
      <c r="AO60" s="852">
        <f t="shared" si="54"/>
        <v>-0.19669727328754794</v>
      </c>
      <c r="AP60" s="852">
        <f t="shared" si="54"/>
        <v>-0.19808111031350517</v>
      </c>
      <c r="AQ60" s="852">
        <f t="shared" si="54"/>
        <v>-0.21343329646184117</v>
      </c>
      <c r="AR60" s="852">
        <f t="shared" si="54"/>
        <v>-0.20821208122880142</v>
      </c>
      <c r="AS60" s="852">
        <f t="shared" si="54"/>
        <v>-0.21235354305467191</v>
      </c>
      <c r="AT60" s="852">
        <f t="shared" si="54"/>
        <v>-0.23450238873073104</v>
      </c>
      <c r="AU60" s="852">
        <f t="shared" si="54"/>
        <v>-0.2124737047493388</v>
      </c>
      <c r="AV60" s="852">
        <f t="shared" si="54"/>
        <v>-0.23304850639269803</v>
      </c>
      <c r="AW60" s="852">
        <f t="shared" si="54"/>
        <v>-0.25039803019209661</v>
      </c>
      <c r="AX60" s="852">
        <f t="shared" si="54"/>
        <v>-0.25818550173279542</v>
      </c>
      <c r="AY60" s="19">
        <f t="shared" si="54"/>
        <v>-1</v>
      </c>
      <c r="AZ60" s="19">
        <f t="shared" si="54"/>
        <v>-1</v>
      </c>
      <c r="BA60" s="19">
        <f t="shared" si="54"/>
        <v>-1</v>
      </c>
      <c r="BB60" s="19">
        <f t="shared" si="54"/>
        <v>-1</v>
      </c>
      <c r="BC60" s="19">
        <f t="shared" si="54"/>
        <v>-1</v>
      </c>
      <c r="BD60" s="19">
        <f t="shared" si="54"/>
        <v>-1</v>
      </c>
      <c r="BE60" s="19">
        <f t="shared" si="54"/>
        <v>-1</v>
      </c>
      <c r="BF60" s="103"/>
      <c r="BG60" s="99"/>
    </row>
    <row r="62" spans="25:61">
      <c r="Y62" s="694" t="s">
        <v>392</v>
      </c>
      <c r="Z62" s="30"/>
      <c r="AA62" s="30"/>
      <c r="AB62" s="30"/>
      <c r="AC62" s="30"/>
      <c r="AD62" s="30"/>
      <c r="AE62" s="30"/>
      <c r="AF62" s="30"/>
      <c r="AG62" s="30"/>
      <c r="AH62" s="30"/>
      <c r="AI62" s="30"/>
      <c r="AJ62" s="30"/>
      <c r="AK62" s="30"/>
      <c r="AL62" s="30"/>
      <c r="AM62" s="30"/>
      <c r="AN62" s="30"/>
      <c r="AO62" s="30"/>
      <c r="AP62" s="30"/>
      <c r="AQ62" s="30"/>
      <c r="AR62" s="30"/>
      <c r="AS62" s="30"/>
      <c r="AT62" s="30"/>
      <c r="AU62" s="30"/>
      <c r="AV62" s="30"/>
      <c r="AW62" s="30"/>
      <c r="AX62" s="30"/>
      <c r="AY62" s="30"/>
      <c r="AZ62" s="30"/>
      <c r="BA62" s="30"/>
      <c r="BB62" s="30"/>
      <c r="BC62" s="30"/>
      <c r="BD62" s="30"/>
      <c r="BE62" s="30"/>
    </row>
    <row r="63" spans="25:61">
      <c r="Y63" s="13"/>
      <c r="Z63" s="382">
        <v>2005</v>
      </c>
      <c r="AA63" s="13">
        <v>1990</v>
      </c>
      <c r="AB63" s="13">
        <f t="shared" ref="AB63" si="55">AA63+1</f>
        <v>1991</v>
      </c>
      <c r="AC63" s="13">
        <f t="shared" ref="AC63" si="56">AB63+1</f>
        <v>1992</v>
      </c>
      <c r="AD63" s="13">
        <f t="shared" ref="AD63" si="57">AC63+1</f>
        <v>1993</v>
      </c>
      <c r="AE63" s="13">
        <f t="shared" ref="AE63" si="58">AD63+1</f>
        <v>1994</v>
      </c>
      <c r="AF63" s="13">
        <f t="shared" ref="AF63" si="59">AE63+1</f>
        <v>1995</v>
      </c>
      <c r="AG63" s="13">
        <f t="shared" ref="AG63" si="60">AF63+1</f>
        <v>1996</v>
      </c>
      <c r="AH63" s="13">
        <f t="shared" ref="AH63" si="61">AG63+1</f>
        <v>1997</v>
      </c>
      <c r="AI63" s="13">
        <f t="shared" ref="AI63" si="62">AH63+1</f>
        <v>1998</v>
      </c>
      <c r="AJ63" s="13">
        <f t="shared" ref="AJ63" si="63">AI63+1</f>
        <v>1999</v>
      </c>
      <c r="AK63" s="13">
        <f t="shared" ref="AK63" si="64">AJ63+1</f>
        <v>2000</v>
      </c>
      <c r="AL63" s="13">
        <f t="shared" ref="AL63" si="65">AK63+1</f>
        <v>2001</v>
      </c>
      <c r="AM63" s="13">
        <f t="shared" ref="AM63" si="66">AL63+1</f>
        <v>2002</v>
      </c>
      <c r="AN63" s="13">
        <f t="shared" ref="AN63" si="67">AM63+1</f>
        <v>2003</v>
      </c>
      <c r="AO63" s="13">
        <f t="shared" ref="AO63" si="68">AN63+1</f>
        <v>2004</v>
      </c>
      <c r="AP63" s="13">
        <f t="shared" ref="AP63" si="69">AO63+1</f>
        <v>2005</v>
      </c>
      <c r="AQ63" s="13">
        <f t="shared" ref="AQ63" si="70">AP63+1</f>
        <v>2006</v>
      </c>
      <c r="AR63" s="13">
        <f t="shared" ref="AR63" si="71">AQ63+1</f>
        <v>2007</v>
      </c>
      <c r="AS63" s="13">
        <f t="shared" ref="AS63" si="72">AR63+1</f>
        <v>2008</v>
      </c>
      <c r="AT63" s="13">
        <f t="shared" ref="AT63" si="73">AS63+1</f>
        <v>2009</v>
      </c>
      <c r="AU63" s="13">
        <f t="shared" ref="AU63" si="74">AT63+1</f>
        <v>2010</v>
      </c>
      <c r="AV63" s="13">
        <f t="shared" ref="AV63" si="75">AU63+1</f>
        <v>2011</v>
      </c>
      <c r="AW63" s="13">
        <f t="shared" ref="AW63" si="76">AV63+1</f>
        <v>2012</v>
      </c>
      <c r="AX63" s="13">
        <f t="shared" ref="AX63" si="77">AW63+1</f>
        <v>2013</v>
      </c>
      <c r="AY63" s="13"/>
      <c r="AZ63" s="13"/>
      <c r="BA63" s="13"/>
      <c r="BB63" s="13"/>
      <c r="BC63" s="13"/>
      <c r="BD63" s="13"/>
      <c r="BE63" s="13"/>
      <c r="BF63" s="13" t="s">
        <v>139</v>
      </c>
      <c r="BG63" s="13" t="s">
        <v>11</v>
      </c>
    </row>
    <row r="64" spans="25:61" ht="15" customHeight="1">
      <c r="Y64" s="854" t="s">
        <v>140</v>
      </c>
      <c r="Z64" s="844">
        <f>AP32</f>
        <v>1143.5208157710056</v>
      </c>
      <c r="AA64" s="676"/>
      <c r="AB64" s="676"/>
      <c r="AC64" s="676"/>
      <c r="AD64" s="676"/>
      <c r="AE64" s="676"/>
      <c r="AF64" s="676"/>
      <c r="AG64" s="676"/>
      <c r="AH64" s="676"/>
      <c r="AI64" s="676"/>
      <c r="AJ64" s="676"/>
      <c r="AK64" s="676"/>
      <c r="AL64" s="676"/>
      <c r="AM64" s="676"/>
      <c r="AN64" s="676"/>
      <c r="AO64" s="676"/>
      <c r="AP64" s="845">
        <f>IF(ISTEXT(AP32),AP32,AP32/$Z64-1)</f>
        <v>0</v>
      </c>
      <c r="AQ64" s="845">
        <f t="shared" ref="AQ64:AX64" si="78">IF(ISTEXT(AQ32),AQ32,AQ32/$Z64-1)</f>
        <v>5.2444408906839657E-2</v>
      </c>
      <c r="AR64" s="845">
        <f t="shared" si="78"/>
        <v>6.333693830298226E-2</v>
      </c>
      <c r="AS64" s="845">
        <f t="shared" si="78"/>
        <v>6.9028853142451219E-2</v>
      </c>
      <c r="AT64" s="845">
        <f t="shared" si="78"/>
        <v>2.3772685497160939E-3</v>
      </c>
      <c r="AU64" s="845">
        <f t="shared" si="78"/>
        <v>0.52605506626970677</v>
      </c>
      <c r="AV64" s="845">
        <f t="shared" si="78"/>
        <v>0.21296726319880466</v>
      </c>
      <c r="AW64" s="845">
        <f t="shared" si="78"/>
        <v>0.21556558718513785</v>
      </c>
      <c r="AX64" s="845">
        <f t="shared" si="78"/>
        <v>0.20611384223040496</v>
      </c>
      <c r="AY64" s="19">
        <f t="shared" ref="AY64:BE72" si="79">IF(ISTEXT(AY48),AY48,AY48/$Z64-1)</f>
        <v>-1.000874492170329</v>
      </c>
      <c r="AZ64" s="19">
        <f t="shared" si="79"/>
        <v>-1.000874492170329</v>
      </c>
      <c r="BA64" s="19">
        <f t="shared" si="79"/>
        <v>-1.000874492170329</v>
      </c>
      <c r="BB64" s="19">
        <f t="shared" si="79"/>
        <v>-1.000874492170329</v>
      </c>
      <c r="BC64" s="19">
        <f t="shared" si="79"/>
        <v>-1.000874492170329</v>
      </c>
      <c r="BD64" s="19">
        <f t="shared" si="79"/>
        <v>-1.000874492170329</v>
      </c>
      <c r="BE64" s="19">
        <f t="shared" si="79"/>
        <v>-1.000874492170329</v>
      </c>
      <c r="BF64" s="1098"/>
      <c r="BG64" s="88"/>
    </row>
    <row r="65" spans="25:61" ht="15" customHeight="1">
      <c r="Y65" s="854" t="s">
        <v>141</v>
      </c>
      <c r="Z65" s="844">
        <f t="shared" ref="Z65:Z76" si="80">AP33</f>
        <v>261.73397002422843</v>
      </c>
      <c r="AA65" s="676"/>
      <c r="AB65" s="676"/>
      <c r="AC65" s="676"/>
      <c r="AD65" s="676"/>
      <c r="AE65" s="676"/>
      <c r="AF65" s="676"/>
      <c r="AG65" s="676"/>
      <c r="AH65" s="676"/>
      <c r="AI65" s="676"/>
      <c r="AJ65" s="676"/>
      <c r="AK65" s="676"/>
      <c r="AL65" s="676"/>
      <c r="AM65" s="676"/>
      <c r="AN65" s="676"/>
      <c r="AO65" s="676"/>
      <c r="AP65" s="845">
        <f t="shared" ref="AP65:AX65" si="81">IF(ISTEXT(AP33),AP33,AP33/$Z65-1)</f>
        <v>0</v>
      </c>
      <c r="AQ65" s="845">
        <f t="shared" si="81"/>
        <v>-6.1249464951159571E-2</v>
      </c>
      <c r="AR65" s="845">
        <f t="shared" si="81"/>
        <v>-0.11504336943556293</v>
      </c>
      <c r="AS65" s="845">
        <f t="shared" si="81"/>
        <v>-0.19191054699317234</v>
      </c>
      <c r="AT65" s="845">
        <f t="shared" si="81"/>
        <v>-0.2441777885143217</v>
      </c>
      <c r="AU65" s="845">
        <f t="shared" si="81"/>
        <v>-0.28354194333873772</v>
      </c>
      <c r="AV65" s="845">
        <f t="shared" si="81"/>
        <v>-0.31590330752317453</v>
      </c>
      <c r="AW65" s="845">
        <f t="shared" si="81"/>
        <v>-0.32646258912775117</v>
      </c>
      <c r="AX65" s="845">
        <f t="shared" si="81"/>
        <v>-0.35220133116077668</v>
      </c>
      <c r="AY65" s="19">
        <f t="shared" si="79"/>
        <v>-1.0038206733344832</v>
      </c>
      <c r="AZ65" s="19">
        <f t="shared" si="79"/>
        <v>-1.0038206733344832</v>
      </c>
      <c r="BA65" s="19">
        <f t="shared" si="79"/>
        <v>-1.0038206733344832</v>
      </c>
      <c r="BB65" s="19">
        <f t="shared" si="79"/>
        <v>-1.0038206733344832</v>
      </c>
      <c r="BC65" s="19">
        <f t="shared" si="79"/>
        <v>-1.0038206733344832</v>
      </c>
      <c r="BD65" s="19">
        <f t="shared" si="79"/>
        <v>-1.0038206733344832</v>
      </c>
      <c r="BE65" s="19">
        <f t="shared" si="79"/>
        <v>-1.0038206733344832</v>
      </c>
      <c r="BF65" s="1099"/>
      <c r="BG65" s="152"/>
    </row>
    <row r="66" spans="25:61" ht="15" customHeight="1">
      <c r="Y66" s="854" t="s">
        <v>142</v>
      </c>
      <c r="Z66" s="844">
        <f t="shared" si="80"/>
        <v>976.43027911263027</v>
      </c>
      <c r="AA66" s="676"/>
      <c r="AB66" s="676"/>
      <c r="AC66" s="676"/>
      <c r="AD66" s="676"/>
      <c r="AE66" s="676"/>
      <c r="AF66" s="676"/>
      <c r="AG66" s="676"/>
      <c r="AH66" s="676"/>
      <c r="AI66" s="676"/>
      <c r="AJ66" s="676"/>
      <c r="AK66" s="676"/>
      <c r="AL66" s="676"/>
      <c r="AM66" s="676"/>
      <c r="AN66" s="676"/>
      <c r="AO66" s="676"/>
      <c r="AP66" s="845">
        <f t="shared" ref="AP66:AX66" si="82">IF(ISTEXT(AP34),AP34,AP34/$Z66-1)</f>
        <v>0</v>
      </c>
      <c r="AQ66" s="845">
        <f t="shared" si="82"/>
        <v>6.1093695444727203E-3</v>
      </c>
      <c r="AR66" s="845">
        <f t="shared" si="82"/>
        <v>-1.4333597198473713E-3</v>
      </c>
      <c r="AS66" s="845">
        <f t="shared" si="82"/>
        <v>-3.0291839771696583E-2</v>
      </c>
      <c r="AT66" s="845">
        <f t="shared" si="82"/>
        <v>-6.1442052665818037E-2</v>
      </c>
      <c r="AU66" s="845">
        <f t="shared" si="82"/>
        <v>-9.3761940385621245E-2</v>
      </c>
      <c r="AV66" s="845">
        <f t="shared" si="82"/>
        <v>-0.11173128662503951</v>
      </c>
      <c r="AW66" s="845">
        <f t="shared" si="82"/>
        <v>-0.12888048685145992</v>
      </c>
      <c r="AX66" s="845">
        <f t="shared" si="82"/>
        <v>-0.1633131789230815</v>
      </c>
      <c r="AY66" s="19">
        <f t="shared" si="79"/>
        <v>-1.0010241386624232</v>
      </c>
      <c r="AZ66" s="19">
        <f t="shared" si="79"/>
        <v>-1.0010241386624232</v>
      </c>
      <c r="BA66" s="19">
        <f t="shared" si="79"/>
        <v>-1.0010241386624232</v>
      </c>
      <c r="BB66" s="19">
        <f t="shared" si="79"/>
        <v>-1.0010241386624232</v>
      </c>
      <c r="BC66" s="19">
        <f t="shared" si="79"/>
        <v>-1.0010241386624232</v>
      </c>
      <c r="BD66" s="19">
        <f t="shared" si="79"/>
        <v>-1.0010241386624232</v>
      </c>
      <c r="BE66" s="19">
        <f t="shared" si="79"/>
        <v>-1.0010241386624232</v>
      </c>
      <c r="BF66" s="1099"/>
      <c r="BG66" s="99"/>
    </row>
    <row r="67" spans="25:61" ht="15" customHeight="1">
      <c r="Y67" s="854" t="s">
        <v>143</v>
      </c>
      <c r="Z67" s="844">
        <f t="shared" si="80"/>
        <v>53.792058405600002</v>
      </c>
      <c r="AA67" s="676"/>
      <c r="AB67" s="676"/>
      <c r="AC67" s="676"/>
      <c r="AD67" s="676"/>
      <c r="AE67" s="676"/>
      <c r="AF67" s="676"/>
      <c r="AG67" s="676"/>
      <c r="AH67" s="676"/>
      <c r="AI67" s="676"/>
      <c r="AJ67" s="676"/>
      <c r="AK67" s="676"/>
      <c r="AL67" s="676"/>
      <c r="AM67" s="676"/>
      <c r="AN67" s="676"/>
      <c r="AO67" s="676"/>
      <c r="AP67" s="845">
        <f t="shared" ref="AP67:AX67" si="83">IF(ISTEXT(AP35),AP35,AP35/$Z67-1)</f>
        <v>0</v>
      </c>
      <c r="AQ67" s="845">
        <f t="shared" si="83"/>
        <v>1.4737184943223625E-2</v>
      </c>
      <c r="AR67" s="845">
        <f t="shared" si="83"/>
        <v>-5.3897648696376588E-2</v>
      </c>
      <c r="AS67" s="845">
        <f t="shared" si="83"/>
        <v>-7.745754399623872E-2</v>
      </c>
      <c r="AT67" s="845">
        <f t="shared" si="83"/>
        <v>-4.7103064625171998E-2</v>
      </c>
      <c r="AU67" s="845">
        <f t="shared" si="83"/>
        <v>1.2183984837652595E-3</v>
      </c>
      <c r="AV67" s="845">
        <f t="shared" si="83"/>
        <v>-3.6083812100374812E-3</v>
      </c>
      <c r="AW67" s="845">
        <f t="shared" si="83"/>
        <v>-0.14070170125358261</v>
      </c>
      <c r="AX67" s="845">
        <f t="shared" si="83"/>
        <v>-0.13771918173759212</v>
      </c>
      <c r="AY67" s="19">
        <f t="shared" si="79"/>
        <v>-1.0185901047411099</v>
      </c>
      <c r="AZ67" s="19">
        <f t="shared" si="79"/>
        <v>-1.0185901047411099</v>
      </c>
      <c r="BA67" s="19">
        <f t="shared" si="79"/>
        <v>-1.0185901047411099</v>
      </c>
      <c r="BB67" s="19">
        <f t="shared" si="79"/>
        <v>-1.0185901047411099</v>
      </c>
      <c r="BC67" s="19">
        <f t="shared" si="79"/>
        <v>-1.0185901047411099</v>
      </c>
      <c r="BD67" s="19">
        <f t="shared" si="79"/>
        <v>-1.0185901047411099</v>
      </c>
      <c r="BE67" s="19">
        <f t="shared" si="79"/>
        <v>-1.0185901047411099</v>
      </c>
      <c r="BF67" s="1099"/>
      <c r="BG67" s="99"/>
    </row>
    <row r="68" spans="25:61" ht="15" customHeight="1">
      <c r="Y68" s="854" t="s">
        <v>144</v>
      </c>
      <c r="Z68" s="844">
        <f t="shared" si="80"/>
        <v>8286.546208762089</v>
      </c>
      <c r="AA68" s="676"/>
      <c r="AB68" s="676"/>
      <c r="AC68" s="676"/>
      <c r="AD68" s="676"/>
      <c r="AE68" s="676"/>
      <c r="AF68" s="676"/>
      <c r="AG68" s="676"/>
      <c r="AH68" s="676"/>
      <c r="AI68" s="676"/>
      <c r="AJ68" s="676"/>
      <c r="AK68" s="676"/>
      <c r="AL68" s="676"/>
      <c r="AM68" s="676"/>
      <c r="AN68" s="676"/>
      <c r="AO68" s="676"/>
      <c r="AP68" s="845">
        <f t="shared" ref="AP68:AX68" si="84">IF(ISTEXT(AP36),AP36,AP36/$Z68-1)</f>
        <v>0</v>
      </c>
      <c r="AQ68" s="845">
        <f t="shared" si="84"/>
        <v>2.2288269342143341E-3</v>
      </c>
      <c r="AR68" s="845">
        <f t="shared" si="84"/>
        <v>4.0683596568269476E-3</v>
      </c>
      <c r="AS68" s="845">
        <f t="shared" si="84"/>
        <v>-9.9356948104798448E-3</v>
      </c>
      <c r="AT68" s="845">
        <f t="shared" si="84"/>
        <v>-2.3176318073950042E-2</v>
      </c>
      <c r="AU68" s="845">
        <f t="shared" si="84"/>
        <v>-5.5202231717752515E-2</v>
      </c>
      <c r="AV68" s="845">
        <f t="shared" si="84"/>
        <v>-5.9475540759498569E-2</v>
      </c>
      <c r="AW68" s="845">
        <f t="shared" si="84"/>
        <v>-8.2012444287242414E-2</v>
      </c>
      <c r="AX68" s="845">
        <f t="shared" si="84"/>
        <v>-0.10691732719651126</v>
      </c>
      <c r="AY68" s="19">
        <f t="shared" si="79"/>
        <v>-1.0001206775386038</v>
      </c>
      <c r="AZ68" s="19">
        <f t="shared" si="79"/>
        <v>-1.0001206775386038</v>
      </c>
      <c r="BA68" s="19">
        <f t="shared" si="79"/>
        <v>-1.0001206775386038</v>
      </c>
      <c r="BB68" s="19">
        <f t="shared" si="79"/>
        <v>-1.0001206775386038</v>
      </c>
      <c r="BC68" s="19">
        <f t="shared" si="79"/>
        <v>-1.0001206775386038</v>
      </c>
      <c r="BD68" s="19">
        <f t="shared" si="79"/>
        <v>-1.0001206775386038</v>
      </c>
      <c r="BE68" s="19">
        <f t="shared" si="79"/>
        <v>-1.0001206775386038</v>
      </c>
      <c r="BF68" s="1099"/>
      <c r="BG68" s="99"/>
    </row>
    <row r="69" spans="25:61" ht="15" customHeight="1">
      <c r="Y69" s="854" t="s">
        <v>145</v>
      </c>
      <c r="Z69" s="844">
        <f t="shared" si="80"/>
        <v>17275.137404537567</v>
      </c>
      <c r="AA69" s="676"/>
      <c r="AB69" s="676"/>
      <c r="AC69" s="676"/>
      <c r="AD69" s="676"/>
      <c r="AE69" s="676"/>
      <c r="AF69" s="676"/>
      <c r="AG69" s="676"/>
      <c r="AH69" s="676"/>
      <c r="AI69" s="676"/>
      <c r="AJ69" s="676"/>
      <c r="AK69" s="676"/>
      <c r="AL69" s="676"/>
      <c r="AM69" s="676"/>
      <c r="AN69" s="676"/>
      <c r="AO69" s="676"/>
      <c r="AP69" s="845">
        <f t="shared" ref="AP69:AX69" si="85">IF(ISTEXT(AP37),AP37,AP37/$Z69-1)</f>
        <v>0</v>
      </c>
      <c r="AQ69" s="845">
        <f t="shared" si="85"/>
        <v>-2.3736882105064527E-2</v>
      </c>
      <c r="AR69" s="845">
        <f t="shared" si="85"/>
        <v>1.4151140776629711E-2</v>
      </c>
      <c r="AS69" s="845">
        <f t="shared" si="85"/>
        <v>3.2287605963716715E-2</v>
      </c>
      <c r="AT69" s="845">
        <f t="shared" si="85"/>
        <v>5.8960670581875707E-3</v>
      </c>
      <c r="AU69" s="845">
        <f t="shared" si="85"/>
        <v>7.6487483821588764E-2</v>
      </c>
      <c r="AV69" s="845">
        <f t="shared" si="85"/>
        <v>5.6686054486941195E-2</v>
      </c>
      <c r="AW69" s="845">
        <f t="shared" si="85"/>
        <v>3.7393504221655105E-2</v>
      </c>
      <c r="AX69" s="845">
        <f t="shared" si="85"/>
        <v>4.6434568877432136E-2</v>
      </c>
      <c r="AY69" s="19">
        <f t="shared" si="79"/>
        <v>-1.0000578866596881</v>
      </c>
      <c r="AZ69" s="19">
        <f t="shared" si="79"/>
        <v>-1.0000578866596881</v>
      </c>
      <c r="BA69" s="19">
        <f t="shared" si="79"/>
        <v>-1.0000578866596881</v>
      </c>
      <c r="BB69" s="19">
        <f t="shared" si="79"/>
        <v>-1.0000578866596881</v>
      </c>
      <c r="BC69" s="19">
        <f t="shared" si="79"/>
        <v>-1.0000578866596881</v>
      </c>
      <c r="BD69" s="19">
        <f t="shared" si="79"/>
        <v>-1.0000578866596881</v>
      </c>
      <c r="BE69" s="19">
        <f t="shared" si="79"/>
        <v>-1.0000578866596881</v>
      </c>
      <c r="BF69" s="1099"/>
      <c r="BG69" s="99"/>
    </row>
    <row r="70" spans="25:61" ht="15" customHeight="1">
      <c r="Y70" s="855" t="s">
        <v>146</v>
      </c>
      <c r="Z70" s="844">
        <f t="shared" si="80"/>
        <v>2817.9897801910702</v>
      </c>
      <c r="AA70" s="676"/>
      <c r="AB70" s="676"/>
      <c r="AC70" s="676"/>
      <c r="AD70" s="676"/>
      <c r="AE70" s="676"/>
      <c r="AF70" s="676"/>
      <c r="AG70" s="676"/>
      <c r="AH70" s="676"/>
      <c r="AI70" s="676"/>
      <c r="AJ70" s="676"/>
      <c r="AK70" s="676"/>
      <c r="AL70" s="676"/>
      <c r="AM70" s="676"/>
      <c r="AN70" s="676"/>
      <c r="AO70" s="676"/>
      <c r="AP70" s="845">
        <f t="shared" ref="AP70:AX70" si="86">IF(ISTEXT(AP38),AP38,AP38/$Z70-1)</f>
        <v>0</v>
      </c>
      <c r="AQ70" s="845">
        <f t="shared" si="86"/>
        <v>-2.1081132159057381E-2</v>
      </c>
      <c r="AR70" s="845">
        <f t="shared" si="86"/>
        <v>-3.6706711692726657E-2</v>
      </c>
      <c r="AS70" s="845">
        <f t="shared" si="86"/>
        <v>-5.1079876397816748E-2</v>
      </c>
      <c r="AT70" s="845">
        <f t="shared" si="86"/>
        <v>-6.1562245394763515E-2</v>
      </c>
      <c r="AU70" s="845">
        <f t="shared" si="86"/>
        <v>-8.0439818045155431E-2</v>
      </c>
      <c r="AV70" s="845">
        <f t="shared" si="86"/>
        <v>-7.94028068480368E-2</v>
      </c>
      <c r="AW70" s="845">
        <f t="shared" si="86"/>
        <v>-9.7733140241474059E-2</v>
      </c>
      <c r="AX70" s="845">
        <f t="shared" si="86"/>
        <v>-0.11975937851971508</v>
      </c>
      <c r="AY70" s="19">
        <f t="shared" si="79"/>
        <v>-1.0003548628909265</v>
      </c>
      <c r="AZ70" s="19">
        <f t="shared" si="79"/>
        <v>-1.0003548628909265</v>
      </c>
      <c r="BA70" s="19">
        <f t="shared" si="79"/>
        <v>-1.0003548628909265</v>
      </c>
      <c r="BB70" s="19">
        <f t="shared" si="79"/>
        <v>-1.0003548628909265</v>
      </c>
      <c r="BC70" s="19">
        <f t="shared" si="79"/>
        <v>-1.0003548628909265</v>
      </c>
      <c r="BD70" s="19">
        <f t="shared" si="79"/>
        <v>-1.0003548628909265</v>
      </c>
      <c r="BE70" s="19">
        <f t="shared" si="79"/>
        <v>-1.0003548628909265</v>
      </c>
      <c r="BF70" s="1099"/>
      <c r="BG70" s="99"/>
    </row>
    <row r="71" spans="25:61" ht="15" customHeight="1">
      <c r="Y71" s="855" t="s">
        <v>147</v>
      </c>
      <c r="Z71" s="844">
        <f t="shared" si="80"/>
        <v>5703.4813856570945</v>
      </c>
      <c r="AA71" s="676"/>
      <c r="AB71" s="676"/>
      <c r="AC71" s="676"/>
      <c r="AD71" s="676"/>
      <c r="AE71" s="676"/>
      <c r="AF71" s="676"/>
      <c r="AG71" s="676"/>
      <c r="AH71" s="676"/>
      <c r="AI71" s="676"/>
      <c r="AJ71" s="676"/>
      <c r="AK71" s="676"/>
      <c r="AL71" s="676"/>
      <c r="AM71" s="676"/>
      <c r="AN71" s="676"/>
      <c r="AO71" s="676"/>
      <c r="AP71" s="845">
        <f t="shared" ref="AP71:AX71" si="87">IF(ISTEXT(AP39),AP39,AP39/$Z71-1)</f>
        <v>0</v>
      </c>
      <c r="AQ71" s="845">
        <f t="shared" si="87"/>
        <v>-5.6148998856936916E-2</v>
      </c>
      <c r="AR71" s="845">
        <f t="shared" si="87"/>
        <v>-0.10943881879588402</v>
      </c>
      <c r="AS71" s="845">
        <f t="shared" si="87"/>
        <v>-0.17094563001404961</v>
      </c>
      <c r="AT71" s="845">
        <f t="shared" si="87"/>
        <v>-0.22481319656372389</v>
      </c>
      <c r="AU71" s="845">
        <f t="shared" si="87"/>
        <v>-0.27869471292630121</v>
      </c>
      <c r="AV71" s="845">
        <f t="shared" si="87"/>
        <v>-0.32209145316308352</v>
      </c>
      <c r="AW71" s="845">
        <f t="shared" si="87"/>
        <v>-0.35872150107043943</v>
      </c>
      <c r="AX71" s="845">
        <f t="shared" si="87"/>
        <v>-0.39268575614484769</v>
      </c>
      <c r="AY71" s="19">
        <f t="shared" si="79"/>
        <v>-1.000175331509368</v>
      </c>
      <c r="AZ71" s="19">
        <f t="shared" si="79"/>
        <v>-1.000175331509368</v>
      </c>
      <c r="BA71" s="19">
        <f t="shared" si="79"/>
        <v>-1.000175331509368</v>
      </c>
      <c r="BB71" s="19">
        <f t="shared" si="79"/>
        <v>-1.000175331509368</v>
      </c>
      <c r="BC71" s="19">
        <f t="shared" si="79"/>
        <v>-1.000175331509368</v>
      </c>
      <c r="BD71" s="19">
        <f t="shared" si="79"/>
        <v>-1.000175331509368</v>
      </c>
      <c r="BE71" s="19">
        <f t="shared" si="79"/>
        <v>-1.000175331509368</v>
      </c>
      <c r="BF71" s="1099"/>
      <c r="BG71" s="154"/>
    </row>
    <row r="72" spans="25:61" ht="15" customHeight="1">
      <c r="Y72" s="584" t="s">
        <v>511</v>
      </c>
      <c r="Z72" s="856">
        <f t="shared" si="80"/>
        <v>339.56303490589283</v>
      </c>
      <c r="AA72" s="676"/>
      <c r="AB72" s="676"/>
      <c r="AC72" s="676"/>
      <c r="AD72" s="676"/>
      <c r="AE72" s="676"/>
      <c r="AF72" s="676"/>
      <c r="AG72" s="676"/>
      <c r="AH72" s="676"/>
      <c r="AI72" s="676"/>
      <c r="AJ72" s="676"/>
      <c r="AK72" s="676"/>
      <c r="AL72" s="676"/>
      <c r="AM72" s="676"/>
      <c r="AN72" s="676"/>
      <c r="AO72" s="676"/>
      <c r="AP72" s="845">
        <f t="shared" ref="AP72:AX72" si="88">IF(ISTEXT(AP40),AP40,AP40/$Z72-1)</f>
        <v>0</v>
      </c>
      <c r="AQ72" s="845">
        <f t="shared" si="88"/>
        <v>2.9424710806538634E-2</v>
      </c>
      <c r="AR72" s="845">
        <f t="shared" si="88"/>
        <v>-6.3383866242453513E-3</v>
      </c>
      <c r="AS72" s="845">
        <f t="shared" si="88"/>
        <v>0.11769009045576606</v>
      </c>
      <c r="AT72" s="845">
        <f t="shared" si="88"/>
        <v>0.10937920328494366</v>
      </c>
      <c r="AU72" s="845">
        <f t="shared" si="88"/>
        <v>-2.9866204967475496E-2</v>
      </c>
      <c r="AV72" s="845">
        <f t="shared" si="88"/>
        <v>6.6233104699443102E-2</v>
      </c>
      <c r="AW72" s="845">
        <f t="shared" si="88"/>
        <v>5.6180447650593823E-2</v>
      </c>
      <c r="AX72" s="845">
        <f t="shared" si="88"/>
        <v>5.9546444063124593E-2</v>
      </c>
      <c r="AY72" s="19">
        <f t="shared" si="79"/>
        <v>-1.0029449613096937</v>
      </c>
      <c r="AZ72" s="19">
        <f t="shared" si="79"/>
        <v>-1.0029449613096937</v>
      </c>
      <c r="BA72" s="19">
        <f t="shared" si="79"/>
        <v>-1.0029449613096937</v>
      </c>
      <c r="BB72" s="19">
        <f t="shared" si="79"/>
        <v>-1.0029449613096937</v>
      </c>
      <c r="BC72" s="19">
        <f t="shared" si="79"/>
        <v>-1.0029449613096937</v>
      </c>
      <c r="BD72" s="19">
        <f t="shared" si="79"/>
        <v>-1.0029449613096937</v>
      </c>
      <c r="BE72" s="19">
        <f t="shared" si="79"/>
        <v>-1.0029449613096937</v>
      </c>
      <c r="BF72" s="1099"/>
      <c r="BG72" s="154"/>
    </row>
    <row r="73" spans="25:61" ht="15" customHeight="1" thickBot="1">
      <c r="Y73" s="87" t="s">
        <v>148</v>
      </c>
      <c r="Z73" s="844">
        <f t="shared" si="80"/>
        <v>16.984463468141495</v>
      </c>
      <c r="AA73" s="676"/>
      <c r="AB73" s="676"/>
      <c r="AC73" s="676"/>
      <c r="AD73" s="676"/>
      <c r="AE73" s="676"/>
      <c r="AF73" s="676"/>
      <c r="AG73" s="676"/>
      <c r="AH73" s="676"/>
      <c r="AI73" s="676"/>
      <c r="AJ73" s="676"/>
      <c r="AK73" s="676"/>
      <c r="AL73" s="676"/>
      <c r="AM73" s="676"/>
      <c r="AN73" s="676"/>
      <c r="AO73" s="676"/>
      <c r="AP73" s="845">
        <f t="shared" ref="AP73:AX73" si="89">IF(ISTEXT(AP41),AP41,AP41/$Z73-1)</f>
        <v>0</v>
      </c>
      <c r="AQ73" s="845">
        <f t="shared" si="89"/>
        <v>-6.8597274206946834E-2</v>
      </c>
      <c r="AR73" s="845">
        <f t="shared" si="89"/>
        <v>-0.14813593411022896</v>
      </c>
      <c r="AS73" s="845">
        <f t="shared" si="89"/>
        <v>-0.17387443985217177</v>
      </c>
      <c r="AT73" s="845">
        <f t="shared" si="89"/>
        <v>-0.26537920142367655</v>
      </c>
      <c r="AU73" s="845">
        <f t="shared" si="89"/>
        <v>-0.32199400687613378</v>
      </c>
      <c r="AV73" s="845">
        <f t="shared" si="89"/>
        <v>-0.32637032579289105</v>
      </c>
      <c r="AW73" s="845">
        <f t="shared" si="89"/>
        <v>-0.29540558760530755</v>
      </c>
      <c r="AX73" s="845">
        <f t="shared" si="89"/>
        <v>-0.29594332747799978</v>
      </c>
      <c r="AY73" s="19">
        <f t="shared" ref="AY73:BE73" si="90">IF(ISTEXT(AY57),AY57,AY57/$Z73-1)</f>
        <v>-1.0588773382141712</v>
      </c>
      <c r="AZ73" s="19">
        <f t="shared" si="90"/>
        <v>-1.0588773382141712</v>
      </c>
      <c r="BA73" s="19">
        <f t="shared" si="90"/>
        <v>-1.0588773382141712</v>
      </c>
      <c r="BB73" s="19">
        <f t="shared" si="90"/>
        <v>-1.0588773382141712</v>
      </c>
      <c r="BC73" s="19">
        <f t="shared" si="90"/>
        <v>-1.0588773382141712</v>
      </c>
      <c r="BD73" s="19">
        <f t="shared" si="90"/>
        <v>-1.0588773382141712</v>
      </c>
      <c r="BE73" s="19">
        <f t="shared" si="90"/>
        <v>-1.0588773382141712</v>
      </c>
      <c r="BF73" s="1099"/>
      <c r="BG73" s="101"/>
    </row>
    <row r="74" spans="25:61" ht="15" customHeight="1" thickTop="1">
      <c r="Y74" s="621" t="s">
        <v>510</v>
      </c>
      <c r="Z74" s="844">
        <f t="shared" si="80"/>
        <v>2005.5555685999134</v>
      </c>
      <c r="AA74" s="676"/>
      <c r="AB74" s="676"/>
      <c r="AC74" s="676"/>
      <c r="AD74" s="676"/>
      <c r="AE74" s="676"/>
      <c r="AF74" s="676"/>
      <c r="AG74" s="676"/>
      <c r="AH74" s="676"/>
      <c r="AI74" s="676"/>
      <c r="AJ74" s="676"/>
      <c r="AK74" s="676"/>
      <c r="AL74" s="676"/>
      <c r="AM74" s="676"/>
      <c r="AN74" s="676"/>
      <c r="AO74" s="676"/>
      <c r="AP74" s="845">
        <f t="shared" ref="AP74:AX74" si="91">IF(ISTEXT(AP42),AP42,AP42/$Z74-1)</f>
        <v>0</v>
      </c>
      <c r="AQ74" s="845">
        <f t="shared" si="91"/>
        <v>-1.9399007719700156E-2</v>
      </c>
      <c r="AR74" s="845">
        <f t="shared" si="91"/>
        <v>-4.3244128831367301E-2</v>
      </c>
      <c r="AS74" s="845">
        <f t="shared" si="91"/>
        <v>-5.5214883197118758E-2</v>
      </c>
      <c r="AT74" s="845">
        <f t="shared" si="91"/>
        <v>-8.2837126819133911E-2</v>
      </c>
      <c r="AU74" s="845">
        <f t="shared" si="91"/>
        <v>-9.9631239478452982E-2</v>
      </c>
      <c r="AV74" s="845">
        <f t="shared" si="91"/>
        <v>-0.11469645298595099</v>
      </c>
      <c r="AW74" s="845">
        <f t="shared" si="91"/>
        <v>-0.1335828950366561</v>
      </c>
      <c r="AX74" s="845">
        <f t="shared" si="91"/>
        <v>-0.14387007470574598</v>
      </c>
      <c r="AY74" s="19">
        <f t="shared" ref="AY74:BE74" si="92">IF(ISTEXT(AY58),AY58,AY58/$Z74-1)</f>
        <v>-1.0004986149552058</v>
      </c>
      <c r="AZ74" s="19">
        <f t="shared" si="92"/>
        <v>-1.0004986149552058</v>
      </c>
      <c r="BA74" s="19">
        <f t="shared" si="92"/>
        <v>-1.0004986149552058</v>
      </c>
      <c r="BB74" s="19">
        <f t="shared" si="92"/>
        <v>-1.0004986149552058</v>
      </c>
      <c r="BC74" s="19">
        <f t="shared" si="92"/>
        <v>-1.0004986149552058</v>
      </c>
      <c r="BD74" s="19">
        <f t="shared" si="92"/>
        <v>-1.0004986149552058</v>
      </c>
      <c r="BE74" s="19">
        <f t="shared" si="92"/>
        <v>-1.0004986149552058</v>
      </c>
      <c r="BF74" s="1099"/>
      <c r="BG74" s="154"/>
      <c r="BH74" s="32"/>
      <c r="BI74" s="32"/>
    </row>
    <row r="75" spans="25:61" ht="15" customHeight="1" thickBot="1">
      <c r="Y75" s="847" t="s">
        <v>149</v>
      </c>
      <c r="Z75" s="848">
        <f t="shared" si="80"/>
        <v>81.586920521606686</v>
      </c>
      <c r="AA75" s="691"/>
      <c r="AB75" s="691"/>
      <c r="AC75" s="691"/>
      <c r="AD75" s="691"/>
      <c r="AE75" s="691"/>
      <c r="AF75" s="691"/>
      <c r="AG75" s="691"/>
      <c r="AH75" s="691"/>
      <c r="AI75" s="691"/>
      <c r="AJ75" s="691"/>
      <c r="AK75" s="691"/>
      <c r="AL75" s="691"/>
      <c r="AM75" s="691"/>
      <c r="AN75" s="691"/>
      <c r="AO75" s="691"/>
      <c r="AP75" s="849">
        <f t="shared" ref="AP75:AX75" si="93">IF(ISTEXT(AP43),AP43,AP43/$Z75-1)</f>
        <v>0</v>
      </c>
      <c r="AQ75" s="849">
        <f t="shared" si="93"/>
        <v>5.77780449934302E-2</v>
      </c>
      <c r="AR75" s="849">
        <f t="shared" si="93"/>
        <v>0.12989966105453354</v>
      </c>
      <c r="AS75" s="849">
        <f t="shared" si="93"/>
        <v>0.35307727093475916</v>
      </c>
      <c r="AT75" s="849">
        <f t="shared" si="93"/>
        <v>0.41107021501485641</v>
      </c>
      <c r="AU75" s="849">
        <f t="shared" si="93"/>
        <v>0.39956615496951797</v>
      </c>
      <c r="AV75" s="849">
        <f t="shared" si="93"/>
        <v>0.45317095508037664</v>
      </c>
      <c r="AW75" s="849">
        <f t="shared" si="93"/>
        <v>0.48179319586648295</v>
      </c>
      <c r="AX75" s="849">
        <f t="shared" si="93"/>
        <v>0.45865784059415748</v>
      </c>
      <c r="AY75" s="19">
        <f t="shared" ref="AY75:BE75" si="94">IF(ISTEXT(AY59),AY59,AY59/$Z75-1)</f>
        <v>-1.0122568665860501</v>
      </c>
      <c r="AZ75" s="19">
        <f t="shared" si="94"/>
        <v>-1.0122568665860501</v>
      </c>
      <c r="BA75" s="19">
        <f t="shared" si="94"/>
        <v>-1.0122568665860501</v>
      </c>
      <c r="BB75" s="19">
        <f t="shared" si="94"/>
        <v>-1.0122568665860501</v>
      </c>
      <c r="BC75" s="19">
        <f t="shared" si="94"/>
        <v>-1.0122568665860501</v>
      </c>
      <c r="BD75" s="19">
        <f t="shared" si="94"/>
        <v>-1.0122568665860501</v>
      </c>
      <c r="BE75" s="19">
        <f t="shared" si="94"/>
        <v>-1.0122568665860501</v>
      </c>
      <c r="BF75" s="1100"/>
      <c r="BG75" s="154"/>
      <c r="BH75" s="32"/>
      <c r="BI75" s="32"/>
    </row>
    <row r="76" spans="25:61" ht="15" customHeight="1" thickTop="1">
      <c r="Y76" s="857" t="s">
        <v>96</v>
      </c>
      <c r="Z76" s="851">
        <f t="shared" si="80"/>
        <v>38962.321889956846</v>
      </c>
      <c r="AA76" s="692"/>
      <c r="AB76" s="692"/>
      <c r="AC76" s="692"/>
      <c r="AD76" s="692"/>
      <c r="AE76" s="692"/>
      <c r="AF76" s="692"/>
      <c r="AG76" s="692"/>
      <c r="AH76" s="692"/>
      <c r="AI76" s="692"/>
      <c r="AJ76" s="692"/>
      <c r="AK76" s="692"/>
      <c r="AL76" s="692"/>
      <c r="AM76" s="692"/>
      <c r="AN76" s="692"/>
      <c r="AO76" s="692"/>
      <c r="AP76" s="852">
        <f t="shared" ref="AP76:AX76" si="95">IF(ISTEXT(AP44),AP44,AP44/$Z76-1)</f>
        <v>0</v>
      </c>
      <c r="AQ76" s="852">
        <f t="shared" si="95"/>
        <v>-1.9144312904685323E-2</v>
      </c>
      <c r="AR76" s="852">
        <f t="shared" si="95"/>
        <v>-1.2633410991549132E-2</v>
      </c>
      <c r="AS76" s="852">
        <f t="shared" si="95"/>
        <v>-1.7797850786064551E-2</v>
      </c>
      <c r="AT76" s="852">
        <f t="shared" si="95"/>
        <v>-4.5417658675510952E-2</v>
      </c>
      <c r="AU76" s="852">
        <f t="shared" si="95"/>
        <v>-1.7947693489874461E-2</v>
      </c>
      <c r="AV76" s="852">
        <f t="shared" si="95"/>
        <v>-4.3604654446864455E-2</v>
      </c>
      <c r="AW76" s="852">
        <f t="shared" si="95"/>
        <v>-6.5239665197367347E-2</v>
      </c>
      <c r="AX76" s="852">
        <f t="shared" si="95"/>
        <v>-7.4950711589781505E-2</v>
      </c>
      <c r="AY76" s="19">
        <f t="shared" ref="AY76:BE76" si="96">IF(ISTEXT(AY60),AY60,AY60/$Z76-1)</f>
        <v>-1.0000256658215294</v>
      </c>
      <c r="AZ76" s="19">
        <f t="shared" si="96"/>
        <v>-1.0000256658215294</v>
      </c>
      <c r="BA76" s="19">
        <f t="shared" si="96"/>
        <v>-1.0000256658215294</v>
      </c>
      <c r="BB76" s="19">
        <f t="shared" si="96"/>
        <v>-1.0000256658215294</v>
      </c>
      <c r="BC76" s="19">
        <f t="shared" si="96"/>
        <v>-1.0000256658215294</v>
      </c>
      <c r="BD76" s="19">
        <f t="shared" si="96"/>
        <v>-1.0000256658215294</v>
      </c>
      <c r="BE76" s="19">
        <f t="shared" si="96"/>
        <v>-1.0000256658215294</v>
      </c>
      <c r="BF76" s="103"/>
      <c r="BG76" s="99"/>
    </row>
    <row r="78" spans="25:61">
      <c r="Y78" s="694" t="s">
        <v>394</v>
      </c>
      <c r="Z78" s="30"/>
      <c r="AA78" s="30"/>
      <c r="AB78" s="30"/>
      <c r="AC78" s="30"/>
      <c r="AD78" s="30"/>
      <c r="AE78" s="30"/>
      <c r="AF78" s="30"/>
      <c r="AG78" s="30"/>
      <c r="AH78" s="30"/>
      <c r="AI78" s="30"/>
      <c r="AJ78" s="30"/>
      <c r="AK78" s="30"/>
      <c r="AL78" s="30"/>
      <c r="AM78" s="30"/>
      <c r="AN78" s="30"/>
      <c r="AO78" s="30"/>
      <c r="AP78" s="30"/>
      <c r="AQ78" s="30"/>
      <c r="AR78" s="30"/>
      <c r="AS78" s="30"/>
      <c r="AT78" s="30"/>
      <c r="AU78" s="30"/>
      <c r="AV78" s="30"/>
      <c r="AW78" s="30"/>
      <c r="AX78" s="30"/>
      <c r="AY78" s="30"/>
      <c r="AZ78" s="30"/>
      <c r="BA78" s="30"/>
      <c r="BB78" s="30"/>
      <c r="BC78" s="30"/>
      <c r="BD78" s="30"/>
      <c r="BE78" s="30"/>
    </row>
    <row r="79" spans="25:61">
      <c r="Y79" s="13"/>
      <c r="Z79" s="382"/>
      <c r="AA79" s="13">
        <v>1990</v>
      </c>
      <c r="AB79" s="13">
        <f t="shared" ref="AB79:AX79" si="97">AA79+1</f>
        <v>1991</v>
      </c>
      <c r="AC79" s="13">
        <f t="shared" si="97"/>
        <v>1992</v>
      </c>
      <c r="AD79" s="13">
        <f t="shared" si="97"/>
        <v>1993</v>
      </c>
      <c r="AE79" s="13">
        <f t="shared" si="97"/>
        <v>1994</v>
      </c>
      <c r="AF79" s="13">
        <f t="shared" si="97"/>
        <v>1995</v>
      </c>
      <c r="AG79" s="13">
        <f t="shared" si="97"/>
        <v>1996</v>
      </c>
      <c r="AH79" s="13">
        <f t="shared" si="97"/>
        <v>1997</v>
      </c>
      <c r="AI79" s="13">
        <f t="shared" si="97"/>
        <v>1998</v>
      </c>
      <c r="AJ79" s="13">
        <f t="shared" si="97"/>
        <v>1999</v>
      </c>
      <c r="AK79" s="13">
        <f t="shared" si="97"/>
        <v>2000</v>
      </c>
      <c r="AL79" s="13">
        <f t="shared" si="97"/>
        <v>2001</v>
      </c>
      <c r="AM79" s="13">
        <f t="shared" si="97"/>
        <v>2002</v>
      </c>
      <c r="AN79" s="13">
        <f t="shared" si="97"/>
        <v>2003</v>
      </c>
      <c r="AO79" s="13">
        <f t="shared" si="97"/>
        <v>2004</v>
      </c>
      <c r="AP79" s="13">
        <f t="shared" si="97"/>
        <v>2005</v>
      </c>
      <c r="AQ79" s="13">
        <f t="shared" si="97"/>
        <v>2006</v>
      </c>
      <c r="AR79" s="13">
        <f t="shared" si="97"/>
        <v>2007</v>
      </c>
      <c r="AS79" s="13">
        <f t="shared" si="97"/>
        <v>2008</v>
      </c>
      <c r="AT79" s="13">
        <f t="shared" si="97"/>
        <v>2009</v>
      </c>
      <c r="AU79" s="13">
        <f t="shared" si="97"/>
        <v>2010</v>
      </c>
      <c r="AV79" s="13">
        <f t="shared" si="97"/>
        <v>2011</v>
      </c>
      <c r="AW79" s="13">
        <f t="shared" si="97"/>
        <v>2012</v>
      </c>
      <c r="AX79" s="13">
        <f t="shared" si="97"/>
        <v>2013</v>
      </c>
      <c r="AY79" s="13"/>
      <c r="AZ79" s="13"/>
      <c r="BA79" s="13"/>
      <c r="BB79" s="13"/>
      <c r="BC79" s="13"/>
      <c r="BD79" s="13"/>
      <c r="BE79" s="13"/>
      <c r="BF79" s="13" t="s">
        <v>139</v>
      </c>
      <c r="BG79" s="13" t="s">
        <v>11</v>
      </c>
    </row>
    <row r="80" spans="25:61" ht="15" customHeight="1">
      <c r="Y80" s="411" t="s">
        <v>140</v>
      </c>
      <c r="Z80" s="11"/>
      <c r="AA80" s="11"/>
      <c r="AB80" s="19">
        <f>AB32/AA32-1</f>
        <v>-2.1261317430846804E-2</v>
      </c>
      <c r="AC80" s="19">
        <f t="shared" ref="AC80:AX80" si="98">AC32/AB32-1</f>
        <v>-1.3222725755655196E-2</v>
      </c>
      <c r="AD80" s="19">
        <f t="shared" si="98"/>
        <v>2.4506061021980274E-2</v>
      </c>
      <c r="AE80" s="19">
        <f t="shared" si="98"/>
        <v>2.2891663034692034E-3</v>
      </c>
      <c r="AF80" s="19">
        <f t="shared" si="98"/>
        <v>3.4578587798603122E-2</v>
      </c>
      <c r="AG80" s="19">
        <f t="shared" si="98"/>
        <v>-1.9340410689175025E-2</v>
      </c>
      <c r="AH80" s="19">
        <f t="shared" si="98"/>
        <v>-6.7551217183483669E-2</v>
      </c>
      <c r="AI80" s="19">
        <f t="shared" si="98"/>
        <v>-4.6173394259884204E-2</v>
      </c>
      <c r="AJ80" s="19">
        <f t="shared" si="98"/>
        <v>9.8747678462940414E-3</v>
      </c>
      <c r="AK80" s="19">
        <f t="shared" si="98"/>
        <v>-9.0771049670377302E-3</v>
      </c>
      <c r="AL80" s="19">
        <f t="shared" si="98"/>
        <v>-4.5857135219652623E-2</v>
      </c>
      <c r="AM80" s="19">
        <f t="shared" si="98"/>
        <v>4.0554527699159237E-2</v>
      </c>
      <c r="AN80" s="19">
        <f t="shared" si="98"/>
        <v>-5.8205242080590081E-3</v>
      </c>
      <c r="AO80" s="19">
        <f t="shared" si="98"/>
        <v>0.13781906421359347</v>
      </c>
      <c r="AP80" s="19">
        <f t="shared" si="98"/>
        <v>7.2867376916364801E-2</v>
      </c>
      <c r="AQ80" s="19">
        <f t="shared" si="98"/>
        <v>5.2444408906839657E-2</v>
      </c>
      <c r="AR80" s="19">
        <f t="shared" si="98"/>
        <v>1.0349743230102071E-2</v>
      </c>
      <c r="AS80" s="19">
        <f t="shared" si="98"/>
        <v>5.3528798205326744E-3</v>
      </c>
      <c r="AT80" s="19">
        <f t="shared" si="98"/>
        <v>-6.2347788272328009E-2</v>
      </c>
      <c r="AU80" s="19">
        <f t="shared" si="98"/>
        <v>0.52243582745812955</v>
      </c>
      <c r="AV80" s="19">
        <f t="shared" si="98"/>
        <v>-0.20516153708412022</v>
      </c>
      <c r="AW80" s="19">
        <f t="shared" si="98"/>
        <v>2.1421221043351757E-3</v>
      </c>
      <c r="AX80" s="19">
        <f t="shared" si="98"/>
        <v>-7.775594385343032E-3</v>
      </c>
      <c r="AY80" s="19"/>
      <c r="AZ80" s="19"/>
      <c r="BA80" s="19"/>
      <c r="BB80" s="19"/>
      <c r="BC80" s="19"/>
      <c r="BD80" s="19"/>
      <c r="BE80" s="19"/>
      <c r="BF80" s="88"/>
      <c r="BG80" s="88"/>
    </row>
    <row r="81" spans="25:61" ht="15" customHeight="1">
      <c r="Y81" s="411" t="s">
        <v>141</v>
      </c>
      <c r="Z81" s="11"/>
      <c r="AA81" s="11"/>
      <c r="AB81" s="19">
        <f t="shared" ref="AB81:AB92" si="99">AB33/AA33-1</f>
        <v>2.4370472860515635E-2</v>
      </c>
      <c r="AC81" s="19">
        <f t="shared" ref="AC81:AX81" si="100">AC33/AB33-1</f>
        <v>1.2242586365976527E-2</v>
      </c>
      <c r="AD81" s="19">
        <f t="shared" si="100"/>
        <v>-1.1899792659479824E-2</v>
      </c>
      <c r="AE81" s="19">
        <f t="shared" si="100"/>
        <v>1.1316960009454924E-2</v>
      </c>
      <c r="AF81" s="19">
        <f t="shared" si="100"/>
        <v>2.3719334352156007E-2</v>
      </c>
      <c r="AG81" s="19">
        <f t="shared" si="100"/>
        <v>2.1921867275022322E-2</v>
      </c>
      <c r="AH81" s="19">
        <f t="shared" si="100"/>
        <v>9.1524793035886454E-3</v>
      </c>
      <c r="AI81" s="19">
        <f t="shared" si="100"/>
        <v>-1.4490972488399589E-2</v>
      </c>
      <c r="AJ81" s="19">
        <f t="shared" si="100"/>
        <v>-8.571729978810172E-4</v>
      </c>
      <c r="AK81" s="19">
        <f t="shared" si="100"/>
        <v>-3.9104875890511037E-3</v>
      </c>
      <c r="AL81" s="19">
        <f t="shared" si="100"/>
        <v>-1.9623413492389385E-2</v>
      </c>
      <c r="AM81" s="19">
        <f t="shared" si="100"/>
        <v>-3.2082992938883392E-2</v>
      </c>
      <c r="AN81" s="19">
        <f t="shared" si="100"/>
        <v>-4.7012265326197844E-2</v>
      </c>
      <c r="AO81" s="19">
        <f t="shared" si="100"/>
        <v>-6.4360297683576984E-2</v>
      </c>
      <c r="AP81" s="19">
        <f t="shared" si="100"/>
        <v>-6.1317170037252788E-2</v>
      </c>
      <c r="AQ81" s="19">
        <f t="shared" si="100"/>
        <v>-6.1249464951159571E-2</v>
      </c>
      <c r="AR81" s="19">
        <f t="shared" si="100"/>
        <v>-5.7303727109571878E-2</v>
      </c>
      <c r="AS81" s="19">
        <f t="shared" si="100"/>
        <v>-8.6859824428438315E-2</v>
      </c>
      <c r="AT81" s="19">
        <f t="shared" si="100"/>
        <v>-6.4680019429368518E-2</v>
      </c>
      <c r="AU81" s="19">
        <f t="shared" si="100"/>
        <v>-5.2081235806817672E-2</v>
      </c>
      <c r="AV81" s="19">
        <f t="shared" si="100"/>
        <v>-4.5168539712209688E-2</v>
      </c>
      <c r="AW81" s="19">
        <f t="shared" si="100"/>
        <v>-1.5435364211959568E-2</v>
      </c>
      <c r="AX81" s="19">
        <f t="shared" si="100"/>
        <v>-3.8214272314425757E-2</v>
      </c>
      <c r="AY81" s="19"/>
      <c r="AZ81" s="19"/>
      <c r="BA81" s="19"/>
      <c r="BB81" s="19"/>
      <c r="BC81" s="19"/>
      <c r="BD81" s="19"/>
      <c r="BE81" s="19"/>
      <c r="BF81" s="152"/>
      <c r="BG81" s="152"/>
    </row>
    <row r="82" spans="25:61" ht="15" customHeight="1">
      <c r="Y82" s="411" t="s">
        <v>142</v>
      </c>
      <c r="Z82" s="11"/>
      <c r="AA82" s="11"/>
      <c r="AB82" s="19">
        <f t="shared" si="99"/>
        <v>-0.10134767296864244</v>
      </c>
      <c r="AC82" s="19">
        <f t="shared" ref="AC82:AX82" si="101">AC34/AB34-1</f>
        <v>-0.10392769780845423</v>
      </c>
      <c r="AD82" s="19">
        <f t="shared" si="101"/>
        <v>-0.15962715562699326</v>
      </c>
      <c r="AE82" s="19">
        <f t="shared" si="101"/>
        <v>-0.12731307097415412</v>
      </c>
      <c r="AF82" s="19">
        <f t="shared" si="101"/>
        <v>-9.8709271654230379E-2</v>
      </c>
      <c r="AG82" s="19">
        <f t="shared" si="101"/>
        <v>-0.12603521323980027</v>
      </c>
      <c r="AH82" s="19">
        <f t="shared" si="101"/>
        <v>-5.0684002610508205E-2</v>
      </c>
      <c r="AI82" s="19">
        <f t="shared" si="101"/>
        <v>-8.5739601723051395E-2</v>
      </c>
      <c r="AJ82" s="19">
        <f t="shared" si="101"/>
        <v>-2.7030131524305334E-2</v>
      </c>
      <c r="AK82" s="19">
        <f t="shared" si="101"/>
        <v>-6.031222122683122E-2</v>
      </c>
      <c r="AL82" s="19">
        <f t="shared" si="101"/>
        <v>-0.12828717854295535</v>
      </c>
      <c r="AM82" s="19">
        <f t="shared" si="101"/>
        <v>-0.33889534549138689</v>
      </c>
      <c r="AN82" s="19">
        <f t="shared" si="101"/>
        <v>-3.8113409335340243E-2</v>
      </c>
      <c r="AO82" s="19">
        <f t="shared" si="101"/>
        <v>-4.0319962772838447E-2</v>
      </c>
      <c r="AP82" s="19">
        <f t="shared" si="101"/>
        <v>-1.6614577181373047E-4</v>
      </c>
      <c r="AQ82" s="19">
        <f t="shared" si="101"/>
        <v>6.1093695444727203E-3</v>
      </c>
      <c r="AR82" s="19">
        <f t="shared" si="101"/>
        <v>-7.4969277621727004E-3</v>
      </c>
      <c r="AS82" s="19">
        <f t="shared" si="101"/>
        <v>-2.8899904010164956E-2</v>
      </c>
      <c r="AT82" s="19">
        <f t="shared" si="101"/>
        <v>-3.2123286336775303E-2</v>
      </c>
      <c r="AU82" s="19">
        <f t="shared" si="101"/>
        <v>-3.4435687014960026E-2</v>
      </c>
      <c r="AV82" s="19">
        <f t="shared" si="101"/>
        <v>-1.9828505378668981E-2</v>
      </c>
      <c r="AW82" s="19">
        <f t="shared" si="101"/>
        <v>-1.930632022517409E-2</v>
      </c>
      <c r="AX82" s="19">
        <f t="shared" si="101"/>
        <v>-3.9526943837096984E-2</v>
      </c>
      <c r="AY82" s="19"/>
      <c r="AZ82" s="19"/>
      <c r="BA82" s="19"/>
      <c r="BB82" s="19"/>
      <c r="BC82" s="19"/>
      <c r="BD82" s="19"/>
      <c r="BE82" s="19"/>
      <c r="BF82" s="99"/>
      <c r="BG82" s="99"/>
    </row>
    <row r="83" spans="25:61" ht="15" customHeight="1">
      <c r="Y83" s="411" t="s">
        <v>143</v>
      </c>
      <c r="Z83" s="11"/>
      <c r="AA83" s="11"/>
      <c r="AB83" s="19">
        <f t="shared" si="99"/>
        <v>-3.7112820363857657E-2</v>
      </c>
      <c r="AC83" s="19">
        <f t="shared" ref="AC83:AX83" si="102">AC35/AB35-1</f>
        <v>-5.1365588498599957E-2</v>
      </c>
      <c r="AD83" s="19">
        <f t="shared" si="102"/>
        <v>-5.3171104775766254E-2</v>
      </c>
      <c r="AE83" s="19">
        <f t="shared" si="102"/>
        <v>7.0417079717723485E-2</v>
      </c>
      <c r="AF83" s="19">
        <f t="shared" si="102"/>
        <v>4.3429150183663001E-2</v>
      </c>
      <c r="AG83" s="19">
        <f t="shared" si="102"/>
        <v>-4.0315248656754399E-2</v>
      </c>
      <c r="AH83" s="19">
        <f t="shared" si="102"/>
        <v>-9.289151286575148E-3</v>
      </c>
      <c r="AI83" s="19">
        <f t="shared" si="102"/>
        <v>-4.3689655950773787E-2</v>
      </c>
      <c r="AJ83" s="19">
        <f t="shared" si="102"/>
        <v>-1.2015248834554404E-2</v>
      </c>
      <c r="AK83" s="19">
        <f t="shared" si="102"/>
        <v>4.2471620882829741E-2</v>
      </c>
      <c r="AL83" s="19">
        <f t="shared" si="102"/>
        <v>-4.4272710405744431E-2</v>
      </c>
      <c r="AM83" s="19">
        <f t="shared" si="102"/>
        <v>2.0915387343400704E-2</v>
      </c>
      <c r="AN83" s="19">
        <f t="shared" si="102"/>
        <v>-5.0864781128817982E-2</v>
      </c>
      <c r="AO83" s="19">
        <f t="shared" si="102"/>
        <v>6.9560765972903615E-2</v>
      </c>
      <c r="AP83" s="19">
        <f t="shared" si="102"/>
        <v>2.1865695651686057E-3</v>
      </c>
      <c r="AQ83" s="19">
        <f t="shared" si="102"/>
        <v>1.4737184943223625E-2</v>
      </c>
      <c r="AR83" s="19">
        <f t="shared" si="102"/>
        <v>-6.7638039344581902E-2</v>
      </c>
      <c r="AS83" s="19">
        <f t="shared" si="102"/>
        <v>-2.4902057655177834E-2</v>
      </c>
      <c r="AT83" s="19">
        <f t="shared" si="102"/>
        <v>3.2903070393697886E-2</v>
      </c>
      <c r="AU83" s="19">
        <f t="shared" si="102"/>
        <v>5.0710062458044991E-2</v>
      </c>
      <c r="AV83" s="19">
        <f t="shared" si="102"/>
        <v>-4.8209059093524687E-3</v>
      </c>
      <c r="AW83" s="19">
        <f t="shared" si="102"/>
        <v>-0.13758979647985592</v>
      </c>
      <c r="AX83" s="19">
        <f t="shared" si="102"/>
        <v>3.4708779481369412E-3</v>
      </c>
      <c r="AY83" s="19"/>
      <c r="AZ83" s="19"/>
      <c r="BA83" s="19"/>
      <c r="BB83" s="19"/>
      <c r="BC83" s="19"/>
      <c r="BD83" s="19"/>
      <c r="BE83" s="19"/>
      <c r="BF83" s="99"/>
      <c r="BG83" s="99"/>
    </row>
    <row r="84" spans="25:61" ht="15" customHeight="1">
      <c r="Y84" s="411" t="s">
        <v>144</v>
      </c>
      <c r="Z84" s="11"/>
      <c r="AA84" s="11"/>
      <c r="AB84" s="19">
        <f t="shared" si="99"/>
        <v>2.0018176254360531E-2</v>
      </c>
      <c r="AC84" s="19">
        <f t="shared" ref="AC84:AX84" si="103">AC36/AB36-1</f>
        <v>7.2025508432083107E-3</v>
      </c>
      <c r="AD84" s="19">
        <f t="shared" si="103"/>
        <v>-1.0309809245304002E-2</v>
      </c>
      <c r="AE84" s="19">
        <f t="shared" si="103"/>
        <v>-1.5298990188531536E-2</v>
      </c>
      <c r="AF84" s="19">
        <f t="shared" si="103"/>
        <v>-9.0342509902014978E-3</v>
      </c>
      <c r="AG84" s="19">
        <f t="shared" si="103"/>
        <v>-9.0411124035751911E-3</v>
      </c>
      <c r="AH84" s="19">
        <f t="shared" si="103"/>
        <v>-3.1989322666708953E-3</v>
      </c>
      <c r="AI84" s="19">
        <f t="shared" si="103"/>
        <v>-5.0725585226676362E-3</v>
      </c>
      <c r="AJ84" s="19">
        <f t="shared" si="103"/>
        <v>-6.3763666530251006E-3</v>
      </c>
      <c r="AK84" s="19">
        <f t="shared" si="103"/>
        <v>-1.1359338657643825E-2</v>
      </c>
      <c r="AL84" s="19">
        <f t="shared" si="103"/>
        <v>3.2173670048156744E-3</v>
      </c>
      <c r="AM84" s="19">
        <f t="shared" si="103"/>
        <v>-9.2801839131337882E-3</v>
      </c>
      <c r="AN84" s="19">
        <f t="shared" si="103"/>
        <v>-1.3398877148336541E-2</v>
      </c>
      <c r="AO84" s="19">
        <f t="shared" si="103"/>
        <v>-2.2854901608280631E-2</v>
      </c>
      <c r="AP84" s="19">
        <f t="shared" si="103"/>
        <v>-3.9249318129255251E-3</v>
      </c>
      <c r="AQ84" s="19">
        <f t="shared" si="103"/>
        <v>2.2288269342143341E-3</v>
      </c>
      <c r="AR84" s="19">
        <f t="shared" si="103"/>
        <v>1.8354418404025186E-3</v>
      </c>
      <c r="AS84" s="19">
        <f t="shared" si="103"/>
        <v>-1.3947311786712491E-2</v>
      </c>
      <c r="AT84" s="19">
        <f t="shared" si="103"/>
        <v>-1.3373498260737304E-2</v>
      </c>
      <c r="AU84" s="19">
        <f t="shared" si="103"/>
        <v>-3.2785767008284838E-2</v>
      </c>
      <c r="AV84" s="19">
        <f t="shared" si="103"/>
        <v>-4.5229880776659348E-3</v>
      </c>
      <c r="AW84" s="19">
        <f t="shared" si="103"/>
        <v>-2.3962060004205643E-2</v>
      </c>
      <c r="AX84" s="19">
        <f t="shared" si="103"/>
        <v>-2.7129869848760424E-2</v>
      </c>
      <c r="AY84" s="19"/>
      <c r="AZ84" s="19"/>
      <c r="BA84" s="19"/>
      <c r="BB84" s="19"/>
      <c r="BC84" s="19"/>
      <c r="BD84" s="19"/>
      <c r="BE84" s="19"/>
      <c r="BF84" s="99"/>
      <c r="BG84" s="99"/>
    </row>
    <row r="85" spans="25:61" ht="15" customHeight="1">
      <c r="Y85" s="411" t="s">
        <v>145</v>
      </c>
      <c r="Z85" s="11"/>
      <c r="AA85" s="11"/>
      <c r="AB85" s="19">
        <f t="shared" si="99"/>
        <v>-7.1989745934912808E-2</v>
      </c>
      <c r="AC85" s="19">
        <f t="shared" ref="AC85:AX85" si="104">AC37/AB37-1</f>
        <v>0.10655308293379728</v>
      </c>
      <c r="AD85" s="19">
        <f t="shared" si="104"/>
        <v>-0.2408927815632439</v>
      </c>
      <c r="AE85" s="19">
        <f t="shared" si="104"/>
        <v>0.43818151882902123</v>
      </c>
      <c r="AF85" s="19">
        <f t="shared" si="104"/>
        <v>-7.4616029597015521E-2</v>
      </c>
      <c r="AG85" s="19">
        <f t="shared" si="104"/>
        <v>-3.1103292389629278E-2</v>
      </c>
      <c r="AH85" s="19">
        <f t="shared" si="104"/>
        <v>-1.5031573230090634E-2</v>
      </c>
      <c r="AI85" s="19">
        <f t="shared" si="104"/>
        <v>-9.2887912676851481E-2</v>
      </c>
      <c r="AJ85" s="19">
        <f t="shared" si="104"/>
        <v>3.5602467596580922E-2</v>
      </c>
      <c r="AK85" s="19">
        <f t="shared" si="104"/>
        <v>3.9850435076093538E-2</v>
      </c>
      <c r="AL85" s="19">
        <f t="shared" si="104"/>
        <v>-2.4662293306975225E-2</v>
      </c>
      <c r="AM85" s="19">
        <f t="shared" si="104"/>
        <v>8.2599339882991618E-3</v>
      </c>
      <c r="AN85" s="19">
        <f t="shared" si="104"/>
        <v>-8.4463208654297683E-2</v>
      </c>
      <c r="AO85" s="19">
        <f t="shared" si="104"/>
        <v>0.13086215977217019</v>
      </c>
      <c r="AP85" s="19">
        <f t="shared" si="104"/>
        <v>1.4434936820170829E-2</v>
      </c>
      <c r="AQ85" s="19">
        <f t="shared" si="104"/>
        <v>-2.3736882105064527E-2</v>
      </c>
      <c r="AR85" s="19">
        <f t="shared" si="104"/>
        <v>3.8809233071705362E-2</v>
      </c>
      <c r="AS85" s="19">
        <f t="shared" si="104"/>
        <v>1.7883394750410009E-2</v>
      </c>
      <c r="AT85" s="19">
        <f t="shared" si="104"/>
        <v>-2.5566071657801892E-2</v>
      </c>
      <c r="AU85" s="19">
        <f t="shared" si="104"/>
        <v>7.0177644664473959E-2</v>
      </c>
      <c r="AV85" s="19">
        <f t="shared" si="104"/>
        <v>-1.8394481712273647E-2</v>
      </c>
      <c r="AW85" s="19">
        <f t="shared" si="104"/>
        <v>-1.8257599012843184E-2</v>
      </c>
      <c r="AX85" s="19">
        <f t="shared" si="104"/>
        <v>8.7151737686659292E-3</v>
      </c>
      <c r="AY85" s="19"/>
      <c r="AZ85" s="19"/>
      <c r="BA85" s="19"/>
      <c r="BB85" s="19"/>
      <c r="BC85" s="19"/>
      <c r="BD85" s="19"/>
      <c r="BE85" s="19"/>
      <c r="BF85" s="99"/>
      <c r="BG85" s="99"/>
    </row>
    <row r="86" spans="25:61" ht="15" customHeight="1">
      <c r="Y86" s="412" t="s">
        <v>146</v>
      </c>
      <c r="Z86" s="11"/>
      <c r="AA86" s="11"/>
      <c r="AB86" s="19">
        <f t="shared" si="99"/>
        <v>7.5757366378303992E-4</v>
      </c>
      <c r="AC86" s="19">
        <f t="shared" ref="AC86:AX86" si="105">AC38/AB38-1</f>
        <v>-5.7537366929784062E-3</v>
      </c>
      <c r="AD86" s="19">
        <f t="shared" si="105"/>
        <v>-2.5971300341724901E-2</v>
      </c>
      <c r="AE86" s="19">
        <f t="shared" si="105"/>
        <v>-2.5633481803466585E-2</v>
      </c>
      <c r="AF86" s="19">
        <f t="shared" si="105"/>
        <v>-9.1484111475934604E-3</v>
      </c>
      <c r="AG86" s="19">
        <f t="shared" si="105"/>
        <v>-1.4250253705471283E-2</v>
      </c>
      <c r="AH86" s="19">
        <f t="shared" si="105"/>
        <v>-1.4594265229377901E-2</v>
      </c>
      <c r="AI86" s="19">
        <f t="shared" si="105"/>
        <v>-1.8859570754648503E-2</v>
      </c>
      <c r="AJ86" s="19">
        <f t="shared" si="105"/>
        <v>-1.9133847638764467E-2</v>
      </c>
      <c r="AK86" s="19">
        <f t="shared" si="105"/>
        <v>-2.2624067331999953E-2</v>
      </c>
      <c r="AL86" s="19">
        <f t="shared" si="105"/>
        <v>-2.112345753078726E-3</v>
      </c>
      <c r="AM86" s="19">
        <f t="shared" si="105"/>
        <v>-3.4850344403750677E-3</v>
      </c>
      <c r="AN86" s="19">
        <f t="shared" si="105"/>
        <v>-1.635995401162893E-2</v>
      </c>
      <c r="AO86" s="19">
        <f t="shared" si="105"/>
        <v>-2.4098327554726517E-2</v>
      </c>
      <c r="AP86" s="19">
        <f t="shared" si="105"/>
        <v>-7.3228293362453956E-3</v>
      </c>
      <c r="AQ86" s="19">
        <f t="shared" si="105"/>
        <v>-2.1081132159057381E-2</v>
      </c>
      <c r="AR86" s="19">
        <f t="shared" si="105"/>
        <v>-1.5962078214032505E-2</v>
      </c>
      <c r="AS86" s="19">
        <f t="shared" si="105"/>
        <v>-1.4920860426991145E-2</v>
      </c>
      <c r="AT86" s="19">
        <f t="shared" si="105"/>
        <v>-1.1046629464611546E-2</v>
      </c>
      <c r="AU86" s="19">
        <f t="shared" si="105"/>
        <v>-2.0115956074607255E-2</v>
      </c>
      <c r="AV86" s="19">
        <f t="shared" si="105"/>
        <v>1.1277252076249411E-3</v>
      </c>
      <c r="AW86" s="19">
        <f t="shared" si="105"/>
        <v>-1.9911350512244685E-2</v>
      </c>
      <c r="AX86" s="19">
        <f t="shared" si="105"/>
        <v>-2.4412110497038397E-2</v>
      </c>
      <c r="AY86" s="19"/>
      <c r="AZ86" s="19"/>
      <c r="BA86" s="19"/>
      <c r="BB86" s="19"/>
      <c r="BC86" s="19"/>
      <c r="BD86" s="19"/>
      <c r="BE86" s="19"/>
      <c r="BF86" s="99"/>
      <c r="BG86" s="99"/>
    </row>
    <row r="87" spans="25:61" ht="15" customHeight="1">
      <c r="Y87" s="412" t="s">
        <v>147</v>
      </c>
      <c r="Z87" s="182"/>
      <c r="AA87" s="182"/>
      <c r="AB87" s="19">
        <f t="shared" si="99"/>
        <v>-7.49273598475797E-3</v>
      </c>
      <c r="AC87" s="19">
        <f t="shared" ref="AC87:AX87" si="106">AC39/AB39-1</f>
        <v>-2.6810423765972757E-3</v>
      </c>
      <c r="AD87" s="19">
        <f t="shared" si="106"/>
        <v>-1.5909963099059343E-2</v>
      </c>
      <c r="AE87" s="19">
        <f t="shared" si="106"/>
        <v>-1.3147907808928605E-2</v>
      </c>
      <c r="AF87" s="19">
        <f t="shared" si="106"/>
        <v>-2.7342434087700429E-2</v>
      </c>
      <c r="AG87" s="19">
        <f t="shared" si="106"/>
        <v>-2.6410251062766399E-2</v>
      </c>
      <c r="AH87" s="19">
        <f t="shared" si="106"/>
        <v>-3.1119349961529097E-2</v>
      </c>
      <c r="AI87" s="19">
        <f t="shared" si="106"/>
        <v>-3.8969583231903027E-2</v>
      </c>
      <c r="AJ87" s="19">
        <f t="shared" si="106"/>
        <v>-3.8186720597306989E-2</v>
      </c>
      <c r="AK87" s="19">
        <f t="shared" si="106"/>
        <v>-3.7008911574973435E-2</v>
      </c>
      <c r="AL87" s="19">
        <f t="shared" si="106"/>
        <v>-4.1830534221011462E-2</v>
      </c>
      <c r="AM87" s="19">
        <f t="shared" si="106"/>
        <v>-4.3730322704381153E-2</v>
      </c>
      <c r="AN87" s="19">
        <f t="shared" si="106"/>
        <v>-4.6553729921095077E-2</v>
      </c>
      <c r="AO87" s="19">
        <f t="shared" si="106"/>
        <v>-4.9649103576490217E-2</v>
      </c>
      <c r="AP87" s="19">
        <f t="shared" si="106"/>
        <v>-5.0977707626913227E-2</v>
      </c>
      <c r="AQ87" s="19">
        <f t="shared" si="106"/>
        <v>-5.6148998856936916E-2</v>
      </c>
      <c r="AR87" s="19">
        <f t="shared" si="106"/>
        <v>-5.6459991963148548E-2</v>
      </c>
      <c r="AS87" s="19">
        <f t="shared" si="106"/>
        <v>-6.9065228213746166E-2</v>
      </c>
      <c r="AT87" s="19">
        <f t="shared" si="106"/>
        <v>-6.4974709138300613E-2</v>
      </c>
      <c r="AU87" s="19">
        <f t="shared" si="106"/>
        <v>-6.9507783315878702E-2</v>
      </c>
      <c r="AV87" s="19">
        <f t="shared" si="106"/>
        <v>-6.0164178766581311E-2</v>
      </c>
      <c r="AW87" s="19">
        <f t="shared" si="106"/>
        <v>-5.4033907786337432E-2</v>
      </c>
      <c r="AX87" s="19">
        <f t="shared" si="106"/>
        <v>-5.2963346083023666E-2</v>
      </c>
      <c r="AY87" s="19"/>
      <c r="AZ87" s="19"/>
      <c r="BA87" s="19"/>
      <c r="BB87" s="19"/>
      <c r="BC87" s="19"/>
      <c r="BD87" s="19"/>
      <c r="BE87" s="19"/>
      <c r="BF87" s="154"/>
      <c r="BG87" s="154"/>
    </row>
    <row r="88" spans="25:61" ht="15" customHeight="1">
      <c r="Y88" s="584" t="s">
        <v>511</v>
      </c>
      <c r="Z88" s="182"/>
      <c r="AA88" s="182"/>
      <c r="AB88" s="19">
        <f t="shared" si="99"/>
        <v>-1.7704562319690531E-2</v>
      </c>
      <c r="AC88" s="19">
        <f t="shared" ref="AC88:AX88" si="107">AC40/AB40-1</f>
        <v>2.3144232670899711E-3</v>
      </c>
      <c r="AD88" s="19">
        <f t="shared" si="107"/>
        <v>3.4672115732874431E-3</v>
      </c>
      <c r="AE88" s="19">
        <f t="shared" si="107"/>
        <v>-8.0645939855215065E-3</v>
      </c>
      <c r="AF88" s="19">
        <f t="shared" si="107"/>
        <v>2.4263262891608406E-3</v>
      </c>
      <c r="AG88" s="19">
        <f t="shared" si="107"/>
        <v>2.4231132273764278E-3</v>
      </c>
      <c r="AH88" s="19">
        <f t="shared" si="107"/>
        <v>6.7403487175112797E-3</v>
      </c>
      <c r="AI88" s="19">
        <f t="shared" si="107"/>
        <v>-4.8215148000764207E-3</v>
      </c>
      <c r="AJ88" s="19">
        <f t="shared" si="107"/>
        <v>3.6993459019851738E-3</v>
      </c>
      <c r="AK88" s="19">
        <f t="shared" si="107"/>
        <v>6.4966701825395212E-3</v>
      </c>
      <c r="AL88" s="19">
        <f t="shared" si="107"/>
        <v>7.8187010743751006E-3</v>
      </c>
      <c r="AM88" s="19">
        <f t="shared" si="107"/>
        <v>0.26633653784022338</v>
      </c>
      <c r="AN88" s="19">
        <f t="shared" si="107"/>
        <v>0.17533074756182776</v>
      </c>
      <c r="AO88" s="19">
        <f t="shared" si="107"/>
        <v>3.1290880101432439E-2</v>
      </c>
      <c r="AP88" s="19">
        <f t="shared" si="107"/>
        <v>0.13153304565509183</v>
      </c>
      <c r="AQ88" s="19">
        <f t="shared" si="107"/>
        <v>2.9424710806538634E-2</v>
      </c>
      <c r="AR88" s="19">
        <f t="shared" si="107"/>
        <v>-3.4740857738653097E-2</v>
      </c>
      <c r="AS88" s="19">
        <f t="shared" si="107"/>
        <v>0.12481963216698189</v>
      </c>
      <c r="AT88" s="19">
        <f t="shared" si="107"/>
        <v>-7.4357706503718202E-3</v>
      </c>
      <c r="AU88" s="19">
        <f t="shared" si="107"/>
        <v>-0.12551651215391857</v>
      </c>
      <c r="AV88" s="19">
        <f t="shared" si="107"/>
        <v>9.9057789924426709E-2</v>
      </c>
      <c r="AW88" s="19">
        <f t="shared" si="107"/>
        <v>-9.4281982096993122E-3</v>
      </c>
      <c r="AX88" s="19">
        <f t="shared" si="107"/>
        <v>3.1869520213314573E-3</v>
      </c>
      <c r="AY88" s="19"/>
      <c r="AZ88" s="19"/>
      <c r="BA88" s="19"/>
      <c r="BB88" s="19"/>
      <c r="BC88" s="19"/>
      <c r="BD88" s="19"/>
      <c r="BE88" s="19"/>
      <c r="BF88" s="154"/>
      <c r="BG88" s="154"/>
    </row>
    <row r="89" spans="25:61" ht="15" customHeight="1" thickBot="1">
      <c r="Y89" s="87" t="s">
        <v>148</v>
      </c>
      <c r="Z89" s="11"/>
      <c r="AA89" s="11"/>
      <c r="AB89" s="19">
        <f t="shared" si="99"/>
        <v>-2.9611908030611644E-2</v>
      </c>
      <c r="AC89" s="19">
        <f t="shared" ref="AC89:AX89" si="108">AC41/AB41-1</f>
        <v>2.6800695038597722E-2</v>
      </c>
      <c r="AD89" s="19">
        <f t="shared" si="108"/>
        <v>-5.5981448358913832E-3</v>
      </c>
      <c r="AE89" s="19">
        <f t="shared" si="108"/>
        <v>8.4764644604436334E-2</v>
      </c>
      <c r="AF89" s="19">
        <f t="shared" si="108"/>
        <v>2.6135608724242365E-2</v>
      </c>
      <c r="AG89" s="19">
        <f t="shared" si="108"/>
        <v>2.4939975124683267E-2</v>
      </c>
      <c r="AH89" s="19">
        <f t="shared" si="108"/>
        <v>-3.4655439746807182E-2</v>
      </c>
      <c r="AI89" s="19">
        <f t="shared" si="108"/>
        <v>-1.220104187758142E-2</v>
      </c>
      <c r="AJ89" s="19">
        <f t="shared" si="108"/>
        <v>-3.408612070928918E-2</v>
      </c>
      <c r="AK89" s="19">
        <f t="shared" si="108"/>
        <v>-5.0085585793178677E-2</v>
      </c>
      <c r="AL89" s="19">
        <f t="shared" si="108"/>
        <v>-5.4551699757062866E-2</v>
      </c>
      <c r="AM89" s="19">
        <f t="shared" si="108"/>
        <v>0.54793103017737255</v>
      </c>
      <c r="AN89" s="19">
        <f t="shared" si="108"/>
        <v>-0.13929587860283443</v>
      </c>
      <c r="AO89" s="19">
        <f t="shared" si="108"/>
        <v>-8.410897428578934E-2</v>
      </c>
      <c r="AP89" s="19">
        <f t="shared" si="108"/>
        <v>-7.2500507718533336E-2</v>
      </c>
      <c r="AQ89" s="19">
        <f t="shared" si="108"/>
        <v>-6.8597274206946834E-2</v>
      </c>
      <c r="AR89" s="19">
        <f t="shared" si="108"/>
        <v>-8.5396636385789093E-2</v>
      </c>
      <c r="AS89" s="19">
        <f t="shared" si="108"/>
        <v>-3.0214334390380571E-2</v>
      </c>
      <c r="AT89" s="19">
        <f t="shared" si="108"/>
        <v>-0.11076374583438708</v>
      </c>
      <c r="AU89" s="19">
        <f t="shared" si="108"/>
        <v>-7.7066706472475821E-2</v>
      </c>
      <c r="AV89" s="19">
        <f t="shared" si="108"/>
        <v>-6.4546906091399459E-3</v>
      </c>
      <c r="AW89" s="19">
        <f t="shared" si="108"/>
        <v>4.5967004384167343E-2</v>
      </c>
      <c r="AX89" s="19">
        <f t="shared" si="108"/>
        <v>-7.6319065725294344E-4</v>
      </c>
      <c r="AY89" s="19"/>
      <c r="AZ89" s="19"/>
      <c r="BA89" s="19"/>
      <c r="BB89" s="19"/>
      <c r="BC89" s="19"/>
      <c r="BD89" s="19"/>
      <c r="BE89" s="19"/>
      <c r="BF89" s="99"/>
      <c r="BG89" s="101"/>
    </row>
    <row r="90" spans="25:61" ht="15" customHeight="1" thickTop="1">
      <c r="Y90" s="621" t="s">
        <v>510</v>
      </c>
      <c r="Z90" s="11"/>
      <c r="AA90" s="11"/>
      <c r="AB90" s="19">
        <f t="shared" si="99"/>
        <v>-2.4331507195836655E-2</v>
      </c>
      <c r="AC90" s="19">
        <f t="shared" ref="AC90:AX90" si="109">AC42/AB42-1</f>
        <v>-7.8375993452289849E-3</v>
      </c>
      <c r="AD90" s="19">
        <f t="shared" si="109"/>
        <v>-1.7575343715998892E-2</v>
      </c>
      <c r="AE90" s="19">
        <f t="shared" si="109"/>
        <v>-1.9736144067174388E-2</v>
      </c>
      <c r="AF90" s="19">
        <f t="shared" si="109"/>
        <v>-1.4422433429871817E-2</v>
      </c>
      <c r="AG90" s="19">
        <f t="shared" si="109"/>
        <v>-1.4696437468718959E-2</v>
      </c>
      <c r="AH90" s="19">
        <f t="shared" si="109"/>
        <v>-1.4502888200271014E-2</v>
      </c>
      <c r="AI90" s="19">
        <f t="shared" si="109"/>
        <v>-2.0637279491288907E-2</v>
      </c>
      <c r="AJ90" s="19">
        <f t="shared" si="109"/>
        <v>-1.1684158136462286E-2</v>
      </c>
      <c r="AK90" s="19">
        <f t="shared" si="109"/>
        <v>-1.5272769320089363E-2</v>
      </c>
      <c r="AL90" s="19">
        <f t="shared" si="109"/>
        <v>-9.4769167099993834E-2</v>
      </c>
      <c r="AM90" s="19">
        <f t="shared" si="109"/>
        <v>-2.4757486367026016E-2</v>
      </c>
      <c r="AN90" s="19">
        <f t="shared" si="109"/>
        <v>-2.1224541191250168E-2</v>
      </c>
      <c r="AO90" s="19">
        <f t="shared" si="109"/>
        <v>-1.8626788674606765E-2</v>
      </c>
      <c r="AP90" s="19">
        <f t="shared" si="109"/>
        <v>-2.7460706100035037E-2</v>
      </c>
      <c r="AQ90" s="19">
        <f t="shared" si="109"/>
        <v>-1.9399007719700156E-2</v>
      </c>
      <c r="AR90" s="19">
        <f t="shared" si="109"/>
        <v>-2.4316843751317707E-2</v>
      </c>
      <c r="AS90" s="19">
        <f t="shared" si="109"/>
        <v>-1.2511816991652935E-2</v>
      </c>
      <c r="AT90" s="19">
        <f t="shared" si="109"/>
        <v>-2.923653551559724E-2</v>
      </c>
      <c r="AU90" s="19">
        <f t="shared" si="109"/>
        <v>-1.8310938166385293E-2</v>
      </c>
      <c r="AV90" s="19">
        <f t="shared" si="109"/>
        <v>-1.6732270340844901E-2</v>
      </c>
      <c r="AW90" s="19">
        <f t="shared" si="109"/>
        <v>-2.1333295358868964E-2</v>
      </c>
      <c r="AX90" s="19">
        <f t="shared" si="109"/>
        <v>-1.1873241664042578E-2</v>
      </c>
      <c r="AY90" s="19"/>
      <c r="AZ90" s="19"/>
      <c r="BA90" s="19"/>
      <c r="BB90" s="19"/>
      <c r="BC90" s="19"/>
      <c r="BD90" s="19"/>
      <c r="BE90" s="19"/>
      <c r="BF90" s="103"/>
      <c r="BG90" s="154"/>
      <c r="BH90" s="32"/>
      <c r="BI90" s="32"/>
    </row>
    <row r="91" spans="25:61" ht="15" customHeight="1" thickBot="1">
      <c r="Y91" s="414" t="s">
        <v>149</v>
      </c>
      <c r="Z91" s="23"/>
      <c r="AA91" s="23"/>
      <c r="AB91" s="20">
        <f>AB43/AA43-1</f>
        <v>9.3591532175454351E-3</v>
      </c>
      <c r="AC91" s="20">
        <f t="shared" ref="AC91:AX91" si="110">AC43/AB43-1</f>
        <v>-4.5942324916392607E-4</v>
      </c>
      <c r="AD91" s="20">
        <f t="shared" si="110"/>
        <v>2.6526494121461575E-3</v>
      </c>
      <c r="AE91" s="20">
        <f t="shared" si="110"/>
        <v>2.2993519396194984E-3</v>
      </c>
      <c r="AF91" s="20">
        <f t="shared" si="110"/>
        <v>7.9688792259589025E-3</v>
      </c>
      <c r="AG91" s="20">
        <f t="shared" si="110"/>
        <v>3.1253695577997398E-3</v>
      </c>
      <c r="AH91" s="20">
        <f t="shared" si="110"/>
        <v>4.0221747558020216E-3</v>
      </c>
      <c r="AI91" s="20">
        <f t="shared" si="110"/>
        <v>-5.5027174797040002E-2</v>
      </c>
      <c r="AJ91" s="20">
        <f t="shared" si="110"/>
        <v>6.8387356305129821E-2</v>
      </c>
      <c r="AK91" s="20">
        <f t="shared" si="110"/>
        <v>0.22284283028290974</v>
      </c>
      <c r="AL91" s="20">
        <f t="shared" si="110"/>
        <v>-0.21399560281628593</v>
      </c>
      <c r="AM91" s="20">
        <f t="shared" si="110"/>
        <v>-0.13624837403552648</v>
      </c>
      <c r="AN91" s="20">
        <f t="shared" si="110"/>
        <v>0.43813816922874804</v>
      </c>
      <c r="AO91" s="20">
        <f t="shared" si="110"/>
        <v>5.7853360492165162E-2</v>
      </c>
      <c r="AP91" s="20">
        <f t="shared" si="110"/>
        <v>6.1356950992692783E-2</v>
      </c>
      <c r="AQ91" s="20">
        <f t="shared" si="110"/>
        <v>5.77780449934302E-2</v>
      </c>
      <c r="AR91" s="20">
        <f t="shared" si="110"/>
        <v>6.8182182833593563E-2</v>
      </c>
      <c r="AS91" s="20">
        <f t="shared" si="110"/>
        <v>0.197519848507552</v>
      </c>
      <c r="AT91" s="20">
        <f t="shared" si="110"/>
        <v>4.286003861407961E-2</v>
      </c>
      <c r="AU91" s="20">
        <f t="shared" si="110"/>
        <v>-8.1527197746268376E-3</v>
      </c>
      <c r="AV91" s="20">
        <f t="shared" si="110"/>
        <v>3.8301012010415691E-2</v>
      </c>
      <c r="AW91" s="20">
        <f t="shared" si="110"/>
        <v>1.9696403018544473E-2</v>
      </c>
      <c r="AX91" s="20">
        <f t="shared" si="110"/>
        <v>-1.5613079704281496E-2</v>
      </c>
      <c r="AY91" s="20"/>
      <c r="AZ91" s="20"/>
      <c r="BA91" s="20"/>
      <c r="BB91" s="20"/>
      <c r="BC91" s="20"/>
      <c r="BD91" s="20"/>
      <c r="BE91" s="20"/>
      <c r="BF91" s="101"/>
      <c r="BG91" s="154"/>
      <c r="BH91" s="32"/>
      <c r="BI91" s="32"/>
    </row>
    <row r="92" spans="25:61" ht="15" customHeight="1" thickTop="1">
      <c r="Y92" s="413" t="s">
        <v>96</v>
      </c>
      <c r="Z92" s="24"/>
      <c r="AA92" s="24"/>
      <c r="AB92" s="21">
        <f t="shared" si="99"/>
        <v>-3.5488071646769259E-2</v>
      </c>
      <c r="AC92" s="21">
        <f t="shared" ref="AC92:AX92" si="111">AC44/AB44-1</f>
        <v>2.6327679664652326E-2</v>
      </c>
      <c r="AD92" s="21">
        <f t="shared" si="111"/>
        <v>-0.10973785393317492</v>
      </c>
      <c r="AE92" s="21">
        <f t="shared" si="111"/>
        <v>0.11885308892087343</v>
      </c>
      <c r="AF92" s="21">
        <f t="shared" si="111"/>
        <v>-4.34535681895305E-2</v>
      </c>
      <c r="AG92" s="21">
        <f t="shared" si="111"/>
        <v>-2.8385768706739034E-2</v>
      </c>
      <c r="AH92" s="21">
        <f t="shared" si="111"/>
        <v>-1.8444456851790303E-2</v>
      </c>
      <c r="AI92" s="21">
        <f t="shared" si="111"/>
        <v>-5.2871152799785937E-2</v>
      </c>
      <c r="AJ92" s="21">
        <f t="shared" si="111"/>
        <v>1.6382424527172645E-3</v>
      </c>
      <c r="AK92" s="21">
        <f t="shared" si="111"/>
        <v>1.0817333242265637E-3</v>
      </c>
      <c r="AL92" s="21">
        <f t="shared" si="111"/>
        <v>-2.9569104196861984E-2</v>
      </c>
      <c r="AM92" s="21">
        <f t="shared" si="111"/>
        <v>-1.9285933428423441E-2</v>
      </c>
      <c r="AN92" s="21">
        <f t="shared" si="111"/>
        <v>-4.8314399595821955E-2</v>
      </c>
      <c r="AO92" s="21">
        <f t="shared" si="111"/>
        <v>3.8220987622906932E-2</v>
      </c>
      <c r="AP92" s="21">
        <f t="shared" si="111"/>
        <v>-1.722684337971403E-3</v>
      </c>
      <c r="AQ92" s="21">
        <f t="shared" si="111"/>
        <v>-1.9144312904685323E-2</v>
      </c>
      <c r="AR92" s="21">
        <f t="shared" si="111"/>
        <v>6.6379815081842874E-3</v>
      </c>
      <c r="AS92" s="21">
        <f t="shared" si="111"/>
        <v>-5.2305190919025302E-3</v>
      </c>
      <c r="AT92" s="21">
        <f t="shared" si="111"/>
        <v>-2.8120288589829179E-2</v>
      </c>
      <c r="AU92" s="21">
        <f t="shared" si="111"/>
        <v>2.8776946729940134E-2</v>
      </c>
      <c r="AV92" s="21">
        <f t="shared" si="111"/>
        <v>-2.6125859882317193E-2</v>
      </c>
      <c r="AW92" s="21">
        <f t="shared" si="111"/>
        <v>-2.2621409494616662E-2</v>
      </c>
      <c r="AX92" s="21">
        <f t="shared" si="111"/>
        <v>-1.0388808800348315E-2</v>
      </c>
      <c r="AY92" s="21"/>
      <c r="AZ92" s="21"/>
      <c r="BA92" s="21"/>
      <c r="BB92" s="21"/>
      <c r="BC92" s="21"/>
      <c r="BD92" s="21"/>
      <c r="BE92" s="21"/>
      <c r="BF92" s="103"/>
      <c r="BG92" s="99"/>
    </row>
  </sheetData>
  <mergeCells count="2">
    <mergeCell ref="BF48:BF59"/>
    <mergeCell ref="BF64:BF75"/>
  </mergeCells>
  <phoneticPr fontId="9"/>
  <pageMargins left="0.78740157480314965" right="0.78740157480314965" top="0.98425196850393704" bottom="0.98425196850393704" header="0.51181102362204722" footer="0.51181102362204722"/>
  <pageSetup paperSize="9" scale="39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E41"/>
  <sheetViews>
    <sheetView zoomScale="90" zoomScaleNormal="90" workbookViewId="0">
      <pane xSplit="25" ySplit="4" topLeftCell="AX5" activePane="bottomRight" state="frozen"/>
      <selection pane="topRight" activeCell="Z1" sqref="Z1"/>
      <selection pane="bottomLeft" activeCell="A5" sqref="A5"/>
      <selection pane="bottomRight" activeCell="AC8" sqref="AC8"/>
    </sheetView>
  </sheetViews>
  <sheetFormatPr defaultColWidth="9.6640625" defaultRowHeight="13.8"/>
  <cols>
    <col min="1" max="1" width="1.6640625" style="12" customWidth="1"/>
    <col min="2" max="24" width="1.6640625" style="12" hidden="1" customWidth="1"/>
    <col min="25" max="25" width="18" style="12" customWidth="1"/>
    <col min="26" max="26" width="10.6640625" style="12" customWidth="1"/>
    <col min="27" max="50" width="8.6640625" style="12" bestFit="1" customWidth="1"/>
    <col min="51" max="56" width="7.33203125" style="12" hidden="1" customWidth="1"/>
    <col min="57" max="57" width="7.109375" style="12" hidden="1" customWidth="1"/>
    <col min="58" max="58" width="4.33203125" style="12" customWidth="1"/>
    <col min="59" max="60" width="9" style="12" customWidth="1"/>
    <col min="61" max="16384" width="9.6640625" style="12"/>
  </cols>
  <sheetData>
    <row r="1" spans="1:57" ht="24">
      <c r="A1" s="401" t="s">
        <v>269</v>
      </c>
      <c r="AC1" s="168"/>
      <c r="AD1" s="167"/>
    </row>
    <row r="2" spans="1:57" ht="15" customHeight="1"/>
    <row r="3" spans="1:57" ht="16.2">
      <c r="Y3" s="410" t="s">
        <v>282</v>
      </c>
    </row>
    <row r="4" spans="1:57">
      <c r="Y4" s="13"/>
      <c r="Z4" s="207"/>
      <c r="AA4" s="13">
        <v>1990</v>
      </c>
      <c r="AB4" s="13">
        <f t="shared" ref="AB4:BE4" si="0">AA4+1</f>
        <v>1991</v>
      </c>
      <c r="AC4" s="13">
        <f t="shared" si="0"/>
        <v>1992</v>
      </c>
      <c r="AD4" s="13">
        <f t="shared" si="0"/>
        <v>1993</v>
      </c>
      <c r="AE4" s="13">
        <f t="shared" si="0"/>
        <v>1994</v>
      </c>
      <c r="AF4" s="13">
        <f t="shared" si="0"/>
        <v>1995</v>
      </c>
      <c r="AG4" s="13">
        <f t="shared" si="0"/>
        <v>1996</v>
      </c>
      <c r="AH4" s="13">
        <f t="shared" si="0"/>
        <v>1997</v>
      </c>
      <c r="AI4" s="13">
        <f t="shared" si="0"/>
        <v>1998</v>
      </c>
      <c r="AJ4" s="13">
        <f t="shared" si="0"/>
        <v>1999</v>
      </c>
      <c r="AK4" s="13">
        <f t="shared" si="0"/>
        <v>2000</v>
      </c>
      <c r="AL4" s="13">
        <f t="shared" si="0"/>
        <v>2001</v>
      </c>
      <c r="AM4" s="13">
        <f t="shared" si="0"/>
        <v>2002</v>
      </c>
      <c r="AN4" s="13">
        <f t="shared" si="0"/>
        <v>2003</v>
      </c>
      <c r="AO4" s="13">
        <f t="shared" si="0"/>
        <v>2004</v>
      </c>
      <c r="AP4" s="13">
        <f t="shared" si="0"/>
        <v>2005</v>
      </c>
      <c r="AQ4" s="13">
        <f t="shared" si="0"/>
        <v>2006</v>
      </c>
      <c r="AR4" s="13">
        <f t="shared" si="0"/>
        <v>2007</v>
      </c>
      <c r="AS4" s="13">
        <f t="shared" si="0"/>
        <v>2008</v>
      </c>
      <c r="AT4" s="13">
        <f t="shared" si="0"/>
        <v>2009</v>
      </c>
      <c r="AU4" s="13">
        <f t="shared" si="0"/>
        <v>2010</v>
      </c>
      <c r="AV4" s="13">
        <f t="shared" si="0"/>
        <v>2011</v>
      </c>
      <c r="AW4" s="13">
        <f t="shared" si="0"/>
        <v>2012</v>
      </c>
      <c r="AX4" s="13">
        <f t="shared" si="0"/>
        <v>2013</v>
      </c>
      <c r="AY4" s="13">
        <f t="shared" si="0"/>
        <v>2014</v>
      </c>
      <c r="AZ4" s="13">
        <f t="shared" si="0"/>
        <v>2015</v>
      </c>
      <c r="BA4" s="13">
        <f t="shared" si="0"/>
        <v>2016</v>
      </c>
      <c r="BB4" s="13">
        <f t="shared" si="0"/>
        <v>2017</v>
      </c>
      <c r="BC4" s="13">
        <f t="shared" si="0"/>
        <v>2018</v>
      </c>
      <c r="BD4" s="13">
        <f t="shared" si="0"/>
        <v>2019</v>
      </c>
      <c r="BE4" s="13">
        <f t="shared" si="0"/>
        <v>2020</v>
      </c>
    </row>
    <row r="5" spans="1:57">
      <c r="Y5" s="8" t="s">
        <v>5</v>
      </c>
      <c r="Z5" s="14"/>
      <c r="AA5" s="14">
        <f>'14.N2O_detail'!AA15</f>
        <v>12479.400265112215</v>
      </c>
      <c r="AB5" s="14">
        <f>'14.N2O_detail'!AB15</f>
        <v>12325.82007211149</v>
      </c>
      <c r="AC5" s="14">
        <f>'14.N2O_detail'!AC15</f>
        <v>12248.682375173948</v>
      </c>
      <c r="AD5" s="14">
        <f>'14.N2O_detail'!AD15</f>
        <v>12243.844218929573</v>
      </c>
      <c r="AE5" s="14">
        <f>'14.N2O_detail'!AE15</f>
        <v>12035.29918818087</v>
      </c>
      <c r="AF5" s="14">
        <f>'14.N2O_detail'!AF15</f>
        <v>11662.232538742617</v>
      </c>
      <c r="AG5" s="14">
        <f>'14.N2O_detail'!AG15</f>
        <v>11486.580440297404</v>
      </c>
      <c r="AH5" s="14">
        <f>'14.N2O_detail'!AH15</f>
        <v>11365.426351556669</v>
      </c>
      <c r="AI5" s="14">
        <f>'14.N2O_detail'!AI15</f>
        <v>11258.431198357734</v>
      </c>
      <c r="AJ5" s="14">
        <f>'14.N2O_detail'!AJ15</f>
        <v>11201.831799755553</v>
      </c>
      <c r="AK5" s="14">
        <f>'14.N2O_detail'!AK15</f>
        <v>11279.259579424544</v>
      </c>
      <c r="AL5" s="14">
        <f>'14.N2O_detail'!AL15</f>
        <v>11147.156642429316</v>
      </c>
      <c r="AM5" s="14">
        <f>'14.N2O_detail'!AM15</f>
        <v>11203.051737801616</v>
      </c>
      <c r="AN5" s="14">
        <f>'14.N2O_detail'!AN15</f>
        <v>11240.800988083458</v>
      </c>
      <c r="AO5" s="14">
        <f>'14.N2O_detail'!AO15</f>
        <v>11171.089841925459</v>
      </c>
      <c r="AP5" s="14">
        <f>'14.N2O_detail'!AP15</f>
        <v>11224.789974240923</v>
      </c>
      <c r="AQ5" s="14">
        <f>'14.N2O_detail'!AQ15</f>
        <v>11327.534415046868</v>
      </c>
      <c r="AR5" s="14">
        <f>'14.N2O_detail'!AR15</f>
        <v>11757.120097630428</v>
      </c>
      <c r="AS5" s="14">
        <f>'14.N2O_detail'!AS15</f>
        <v>11124.072210267503</v>
      </c>
      <c r="AT5" s="14">
        <f>'14.N2O_detail'!AT15</f>
        <v>10957.661233059025</v>
      </c>
      <c r="AU5" s="14">
        <f>'14.N2O_detail'!AU15</f>
        <v>11277.229220527444</v>
      </c>
      <c r="AV5" s="14">
        <f>'14.N2O_detail'!AV15</f>
        <v>11209.350082103647</v>
      </c>
      <c r="AW5" s="14">
        <f>'14.N2O_detail'!AW15</f>
        <v>11132.565864667087</v>
      </c>
      <c r="AX5" s="14">
        <f>'14.N2O_detail'!AX15</f>
        <v>11040.639832494911</v>
      </c>
      <c r="AY5" s="14"/>
      <c r="AZ5" s="14"/>
      <c r="BA5" s="14"/>
      <c r="BB5" s="14"/>
      <c r="BC5" s="14"/>
      <c r="BD5" s="14"/>
      <c r="BE5" s="14"/>
    </row>
    <row r="6" spans="1:57">
      <c r="Y6" s="8" t="s">
        <v>513</v>
      </c>
      <c r="Z6" s="14"/>
      <c r="AA6" s="14">
        <f>'14.N2O_detail'!AA5+'14.N2O_detail'!AA11</f>
        <v>6358.9815299593683</v>
      </c>
      <c r="AB6" s="14">
        <f>'14.N2O_detail'!AB5+'14.N2O_detail'!AB11</f>
        <v>6598.2319077707143</v>
      </c>
      <c r="AC6" s="14">
        <f>'14.N2O_detail'!AC5+'14.N2O_detail'!AC11</f>
        <v>6716.4411365972646</v>
      </c>
      <c r="AD6" s="14">
        <f>'14.N2O_detail'!AD5+'14.N2O_detail'!AD11</f>
        <v>6847.4553903555325</v>
      </c>
      <c r="AE6" s="14">
        <f>'14.N2O_detail'!AE5+'14.N2O_detail'!AE11</f>
        <v>7133.7417933119732</v>
      </c>
      <c r="AF6" s="14">
        <f>'14.N2O_detail'!AF5+'14.N2O_detail'!AF11</f>
        <v>7735.9316427441545</v>
      </c>
      <c r="AG6" s="14">
        <f>'14.N2O_detail'!AG5+'14.N2O_detail'!AG11</f>
        <v>7907.737157941765</v>
      </c>
      <c r="AH6" s="14">
        <f>'14.N2O_detail'!AH5+'14.N2O_detail'!AH11</f>
        <v>8116.8988301689315</v>
      </c>
      <c r="AI6" s="14">
        <f>'14.N2O_detail'!AI5+'14.N2O_detail'!AI11</f>
        <v>7941.3827640066856</v>
      </c>
      <c r="AJ6" s="14">
        <f>'14.N2O_detail'!AJ5+'14.N2O_detail'!AJ11</f>
        <v>8073.7740072782126</v>
      </c>
      <c r="AK6" s="14">
        <f>'14.N2O_detail'!AK5+'14.N2O_detail'!AK11</f>
        <v>8081.7216074580838</v>
      </c>
      <c r="AL6" s="14">
        <f>'14.N2O_detail'!AL5+'14.N2O_detail'!AL11</f>
        <v>8071.638055666177</v>
      </c>
      <c r="AM6" s="14">
        <f>'14.N2O_detail'!AM5+'14.N2O_detail'!AM11</f>
        <v>7906.4582414045317</v>
      </c>
      <c r="AN6" s="14">
        <f>'14.N2O_detail'!AN5+'14.N2O_detail'!AN11</f>
        <v>7629.2956489321887</v>
      </c>
      <c r="AO6" s="14">
        <f>'14.N2O_detail'!AO5+'14.N2O_detail'!AO11</f>
        <v>7393.2936725895897</v>
      </c>
      <c r="AP6" s="14">
        <f>'14.N2O_detail'!AP5+'14.N2O_detail'!AP11</f>
        <v>7385.7236302043939</v>
      </c>
      <c r="AQ6" s="14">
        <f>'14.N2O_detail'!AQ5+'14.N2O_detail'!AQ11</f>
        <v>7166.6432520032185</v>
      </c>
      <c r="AR6" s="14">
        <f>'14.N2O_detail'!AR5+'14.N2O_detail'!AR11</f>
        <v>7145.4180563481714</v>
      </c>
      <c r="AS6" s="14">
        <f>'14.N2O_detail'!AS5+'14.N2O_detail'!AS11</f>
        <v>6850.557834737624</v>
      </c>
      <c r="AT6" s="14">
        <f>'14.N2O_detail'!AT5+'14.N2O_detail'!AT11</f>
        <v>6530.4404235995016</v>
      </c>
      <c r="AU6" s="14">
        <f>'14.N2O_detail'!AU5+'14.N2O_detail'!AU11</f>
        <v>6493.0726939746019</v>
      </c>
      <c r="AV6" s="14">
        <f>'14.N2O_detail'!AV5+'14.N2O_detail'!AV11</f>
        <v>6409.5836181642999</v>
      </c>
      <c r="AW6" s="14">
        <f>'14.N2O_detail'!AW5+'14.N2O_detail'!AW11</f>
        <v>6333.7140991499618</v>
      </c>
      <c r="AX6" s="14">
        <f>'14.N2O_detail'!AX5+'14.N2O_detail'!AX11</f>
        <v>6376.7217720846565</v>
      </c>
      <c r="AY6" s="14"/>
      <c r="AZ6" s="14"/>
      <c r="BA6" s="14"/>
      <c r="BB6" s="14"/>
      <c r="BC6" s="14"/>
      <c r="BD6" s="14"/>
      <c r="BE6" s="14"/>
    </row>
    <row r="7" spans="1:57">
      <c r="Y7" s="8" t="s">
        <v>6</v>
      </c>
      <c r="Z7" s="14"/>
      <c r="AA7" s="14">
        <f>'14.N2O_detail'!AA19</f>
        <v>3154.3763995307236</v>
      </c>
      <c r="AB7" s="14">
        <f>'14.N2O_detail'!AB19</f>
        <v>3229.4358017371601</v>
      </c>
      <c r="AC7" s="14">
        <f>'14.N2O_detail'!AC19</f>
        <v>3355.8010323957919</v>
      </c>
      <c r="AD7" s="14">
        <f>'14.N2O_detail'!AD19</f>
        <v>3384.471030080183</v>
      </c>
      <c r="AE7" s="14">
        <f>'14.N2O_detail'!AE19</f>
        <v>3538.8395518913421</v>
      </c>
      <c r="AF7" s="14">
        <f>'14.N2O_detail'!AF19</f>
        <v>3714.6840648709085</v>
      </c>
      <c r="AG7" s="14">
        <f>'14.N2O_detail'!AG19</f>
        <v>3842.3850789302032</v>
      </c>
      <c r="AH7" s="14">
        <f>'14.N2O_detail'!AH19</f>
        <v>3944.1966873548618</v>
      </c>
      <c r="AI7" s="14">
        <f>'14.N2O_detail'!AI19</f>
        <v>3953.9097532178826</v>
      </c>
      <c r="AJ7" s="14">
        <f>'14.N2O_detail'!AJ19</f>
        <v>4002.4416123725796</v>
      </c>
      <c r="AK7" s="14">
        <f>'14.N2O_detail'!AK19</f>
        <v>3981.5303511582333</v>
      </c>
      <c r="AL7" s="14">
        <f>'14.N2O_detail'!AL19</f>
        <v>3954.801623774169</v>
      </c>
      <c r="AM7" s="14">
        <f>'14.N2O_detail'!AM19</f>
        <v>3718.2031740412349</v>
      </c>
      <c r="AN7" s="14">
        <f>'14.N2O_detail'!AN19</f>
        <v>3744.9235315242368</v>
      </c>
      <c r="AO7" s="14">
        <f>'14.N2O_detail'!AO19</f>
        <v>3735.1346891174944</v>
      </c>
      <c r="AP7" s="14">
        <f>'14.N2O_detail'!AP19</f>
        <v>3806.9810671823084</v>
      </c>
      <c r="AQ7" s="14">
        <f>'14.N2O_detail'!AQ19</f>
        <v>3700.4638257621177</v>
      </c>
      <c r="AR7" s="14">
        <f>'14.N2O_detail'!AR19</f>
        <v>3505.2623668028896</v>
      </c>
      <c r="AS7" s="14">
        <f>'14.N2O_detail'!AS19</f>
        <v>3469.5994307336923</v>
      </c>
      <c r="AT7" s="14">
        <f>'14.N2O_detail'!AT19</f>
        <v>3365.3949293664123</v>
      </c>
      <c r="AU7" s="14">
        <f>'14.N2O_detail'!AU19</f>
        <v>3260.2619342872931</v>
      </c>
      <c r="AV7" s="14">
        <f>'14.N2O_detail'!AV19</f>
        <v>3276.9196287199743</v>
      </c>
      <c r="AW7" s="14">
        <f>'14.N2O_detail'!AW19</f>
        <v>3291.4103661905829</v>
      </c>
      <c r="AX7" s="14">
        <f>'14.N2O_detail'!AX19</f>
        <v>3292.5621048753146</v>
      </c>
      <c r="AY7" s="14"/>
      <c r="AZ7" s="14"/>
      <c r="BA7" s="14"/>
      <c r="BB7" s="14"/>
      <c r="BC7" s="14"/>
      <c r="BD7" s="14"/>
      <c r="BE7" s="14"/>
    </row>
    <row r="8" spans="1:57" ht="14.4" thickBot="1">
      <c r="Y8" s="9" t="s">
        <v>7</v>
      </c>
      <c r="Z8" s="15"/>
      <c r="AA8" s="15">
        <f>'14.N2O_detail'!AA12</f>
        <v>9910.6586158148057</v>
      </c>
      <c r="AB8" s="15">
        <f>'14.N2O_detail'!AB12</f>
        <v>9433.1295624956911</v>
      </c>
      <c r="AC8" s="15">
        <f>'14.N2O_detail'!AC12</f>
        <v>9398.8544222426717</v>
      </c>
      <c r="AD8" s="15">
        <f>'14.N2O_detail'!AD12</f>
        <v>9131.1318698893083</v>
      </c>
      <c r="AE8" s="15">
        <f>'14.N2O_detail'!AE12</f>
        <v>10208.630427212323</v>
      </c>
      <c r="AF8" s="15">
        <f>'14.N2O_detail'!AF12</f>
        <v>10114.044334040294</v>
      </c>
      <c r="AG8" s="15">
        <f>'14.N2O_detail'!AG12</f>
        <v>11117.329105593026</v>
      </c>
      <c r="AH8" s="15">
        <f>'14.N2O_detail'!AH12</f>
        <v>11721.061775922752</v>
      </c>
      <c r="AI8" s="15">
        <f>'14.N2O_detail'!AI12</f>
        <v>10428.204222230408</v>
      </c>
      <c r="AJ8" s="15">
        <f>'14.N2O_detail'!AJ12</f>
        <v>4218.5895017867424</v>
      </c>
      <c r="AK8" s="15">
        <f>'14.N2O_detail'!AK12</f>
        <v>6719.7584773469416</v>
      </c>
      <c r="AL8" s="15">
        <f>'14.N2O_detail'!AL12</f>
        <v>3358.1568536531995</v>
      </c>
      <c r="AM8" s="15">
        <f>'14.N2O_detail'!AM12</f>
        <v>3222.2053164553799</v>
      </c>
      <c r="AN8" s="15">
        <f>'14.N2O_detail'!AN12</f>
        <v>3267.600592395062</v>
      </c>
      <c r="AO8" s="15">
        <f>'14.N2O_detail'!AO12</f>
        <v>3600.1823625817474</v>
      </c>
      <c r="AP8" s="15">
        <f>'14.N2O_detail'!AP12</f>
        <v>3093.4539066914222</v>
      </c>
      <c r="AQ8" s="15">
        <f>'14.N2O_detail'!AQ12</f>
        <v>3338.934971984921</v>
      </c>
      <c r="AR8" s="15">
        <f>'14.N2O_detail'!AR12</f>
        <v>2563.9619346052978</v>
      </c>
      <c r="AS8" s="15">
        <f>'14.N2O_detail'!AS12</f>
        <v>2647.4120693282616</v>
      </c>
      <c r="AT8" s="15">
        <f>'14.N2O_detail'!AT12</f>
        <v>2777.3109730447109</v>
      </c>
      <c r="AU8" s="15">
        <f>'14.N2O_detail'!AU12</f>
        <v>2270.0579602646444</v>
      </c>
      <c r="AV8" s="15">
        <f>'14.N2O_detail'!AV12</f>
        <v>1931.4796974578469</v>
      </c>
      <c r="AW8" s="15">
        <f>'14.N2O_detail'!AW12</f>
        <v>1727.1385182498025</v>
      </c>
      <c r="AX8" s="15">
        <f>'14.N2O_detail'!AX12</f>
        <v>1748.1504578501849</v>
      </c>
      <c r="AY8" s="14"/>
      <c r="AZ8" s="14"/>
      <c r="BA8" s="14"/>
      <c r="BB8" s="14"/>
      <c r="BC8" s="14"/>
      <c r="BD8" s="14"/>
      <c r="BE8" s="14"/>
    </row>
    <row r="9" spans="1:57" ht="14.4" thickTop="1">
      <c r="Y9" s="10" t="s">
        <v>8</v>
      </c>
      <c r="Z9" s="16"/>
      <c r="AA9" s="16">
        <f t="shared" ref="AA9:AX9" si="1">SUM(AA5:AA8)</f>
        <v>31903.416810417111</v>
      </c>
      <c r="AB9" s="16">
        <f t="shared" si="1"/>
        <v>31586.617344115057</v>
      </c>
      <c r="AC9" s="16">
        <f t="shared" si="1"/>
        <v>31719.778966409678</v>
      </c>
      <c r="AD9" s="16">
        <f t="shared" si="1"/>
        <v>31606.902509254596</v>
      </c>
      <c r="AE9" s="16">
        <f t="shared" si="1"/>
        <v>32916.510960596512</v>
      </c>
      <c r="AF9" s="16">
        <f t="shared" si="1"/>
        <v>33226.892580397973</v>
      </c>
      <c r="AG9" s="16">
        <f t="shared" si="1"/>
        <v>34354.031782762395</v>
      </c>
      <c r="AH9" s="16">
        <f t="shared" si="1"/>
        <v>35147.583645003215</v>
      </c>
      <c r="AI9" s="16">
        <f t="shared" si="1"/>
        <v>33581.92793781271</v>
      </c>
      <c r="AJ9" s="16">
        <f t="shared" si="1"/>
        <v>27496.636921193087</v>
      </c>
      <c r="AK9" s="16">
        <f t="shared" si="1"/>
        <v>30062.270015387803</v>
      </c>
      <c r="AL9" s="16">
        <f t="shared" si="1"/>
        <v>26531.753175522863</v>
      </c>
      <c r="AM9" s="16">
        <f t="shared" si="1"/>
        <v>26049.918469702763</v>
      </c>
      <c r="AN9" s="16">
        <f t="shared" si="1"/>
        <v>25882.620760934944</v>
      </c>
      <c r="AO9" s="16">
        <f t="shared" si="1"/>
        <v>25899.700566214291</v>
      </c>
      <c r="AP9" s="16">
        <f t="shared" si="1"/>
        <v>25510.948578319047</v>
      </c>
      <c r="AQ9" s="16">
        <f t="shared" si="1"/>
        <v>25533.576464797126</v>
      </c>
      <c r="AR9" s="16">
        <f t="shared" si="1"/>
        <v>24971.762455386786</v>
      </c>
      <c r="AS9" s="16">
        <f t="shared" si="1"/>
        <v>24091.641545067079</v>
      </c>
      <c r="AT9" s="16">
        <f t="shared" si="1"/>
        <v>23630.80755906965</v>
      </c>
      <c r="AU9" s="16">
        <f t="shared" si="1"/>
        <v>23300.621809053981</v>
      </c>
      <c r="AV9" s="16">
        <f t="shared" si="1"/>
        <v>22827.333026445765</v>
      </c>
      <c r="AW9" s="16">
        <f t="shared" si="1"/>
        <v>22484.828848257432</v>
      </c>
      <c r="AX9" s="16">
        <f t="shared" si="1"/>
        <v>22458.074167305065</v>
      </c>
      <c r="AY9" s="16"/>
      <c r="AZ9" s="16"/>
      <c r="BA9" s="16"/>
      <c r="BB9" s="16"/>
      <c r="BC9" s="16"/>
      <c r="BD9" s="16"/>
      <c r="BE9" s="16"/>
    </row>
    <row r="10" spans="1:57">
      <c r="Z10" s="168"/>
      <c r="AA10" s="168"/>
      <c r="AB10" s="168"/>
      <c r="AC10" s="168"/>
      <c r="AD10" s="168"/>
      <c r="AE10" s="168"/>
      <c r="AF10" s="168"/>
      <c r="AG10" s="168"/>
      <c r="AH10" s="168"/>
      <c r="AI10" s="168"/>
      <c r="AJ10" s="168"/>
      <c r="AK10" s="168"/>
      <c r="AL10" s="168"/>
    </row>
    <row r="11" spans="1:57">
      <c r="Y11" s="12" t="s">
        <v>131</v>
      </c>
      <c r="Z11" s="167"/>
      <c r="AA11" s="167"/>
    </row>
    <row r="12" spans="1:57">
      <c r="Y12" s="13"/>
      <c r="Z12" s="207"/>
      <c r="AA12" s="13">
        <v>1990</v>
      </c>
      <c r="AB12" s="13">
        <f t="shared" ref="AB12:AP12" si="2">AA12+1</f>
        <v>1991</v>
      </c>
      <c r="AC12" s="13">
        <f t="shared" si="2"/>
        <v>1992</v>
      </c>
      <c r="AD12" s="13">
        <f t="shared" si="2"/>
        <v>1993</v>
      </c>
      <c r="AE12" s="13">
        <f t="shared" si="2"/>
        <v>1994</v>
      </c>
      <c r="AF12" s="13">
        <f t="shared" si="2"/>
        <v>1995</v>
      </c>
      <c r="AG12" s="13">
        <f t="shared" si="2"/>
        <v>1996</v>
      </c>
      <c r="AH12" s="13">
        <f t="shared" si="2"/>
        <v>1997</v>
      </c>
      <c r="AI12" s="13">
        <f t="shared" si="2"/>
        <v>1998</v>
      </c>
      <c r="AJ12" s="13">
        <f t="shared" si="2"/>
        <v>1999</v>
      </c>
      <c r="AK12" s="13">
        <f t="shared" si="2"/>
        <v>2000</v>
      </c>
      <c r="AL12" s="13">
        <f t="shared" si="2"/>
        <v>2001</v>
      </c>
      <c r="AM12" s="13">
        <f t="shared" si="2"/>
        <v>2002</v>
      </c>
      <c r="AN12" s="13">
        <f t="shared" si="2"/>
        <v>2003</v>
      </c>
      <c r="AO12" s="13">
        <f t="shared" si="2"/>
        <v>2004</v>
      </c>
      <c r="AP12" s="13">
        <f t="shared" si="2"/>
        <v>2005</v>
      </c>
      <c r="AQ12" s="13">
        <f t="shared" ref="AQ12:AX12" si="3">AP12+1</f>
        <v>2006</v>
      </c>
      <c r="AR12" s="13">
        <f t="shared" si="3"/>
        <v>2007</v>
      </c>
      <c r="AS12" s="13">
        <f t="shared" si="3"/>
        <v>2008</v>
      </c>
      <c r="AT12" s="13">
        <f t="shared" si="3"/>
        <v>2009</v>
      </c>
      <c r="AU12" s="13">
        <f t="shared" si="3"/>
        <v>2010</v>
      </c>
      <c r="AV12" s="13">
        <f t="shared" si="3"/>
        <v>2011</v>
      </c>
      <c r="AW12" s="13">
        <f t="shared" si="3"/>
        <v>2012</v>
      </c>
      <c r="AX12" s="13">
        <f t="shared" si="3"/>
        <v>2013</v>
      </c>
    </row>
    <row r="13" spans="1:57">
      <c r="Y13" s="8" t="s">
        <v>5</v>
      </c>
      <c r="Z13" s="41"/>
      <c r="AA13" s="348">
        <f t="shared" ref="AA13:AX13" si="4">AA5/AA$9</f>
        <v>0.39116187270065189</v>
      </c>
      <c r="AB13" s="348">
        <f t="shared" si="4"/>
        <v>0.39022285728889322</v>
      </c>
      <c r="AC13" s="348">
        <f t="shared" si="4"/>
        <v>0.38615282874905738</v>
      </c>
      <c r="AD13" s="348">
        <f t="shared" si="4"/>
        <v>0.38737880801019775</v>
      </c>
      <c r="AE13" s="348">
        <f t="shared" si="4"/>
        <v>0.36563107197442674</v>
      </c>
      <c r="AF13" s="348">
        <f t="shared" si="4"/>
        <v>0.35098775819989525</v>
      </c>
      <c r="AG13" s="348">
        <f t="shared" si="4"/>
        <v>0.33435902117494554</v>
      </c>
      <c r="AH13" s="348">
        <f t="shared" si="4"/>
        <v>0.32336295053308578</v>
      </c>
      <c r="AI13" s="348">
        <f t="shared" si="4"/>
        <v>0.33525267576078982</v>
      </c>
      <c r="AJ13" s="348">
        <f t="shared" si="4"/>
        <v>0.40738915933103509</v>
      </c>
      <c r="AK13" s="348">
        <f t="shared" si="4"/>
        <v>0.37519653617810944</v>
      </c>
      <c r="AL13" s="348">
        <f t="shared" si="4"/>
        <v>0.42014399005917324</v>
      </c>
      <c r="AM13" s="348">
        <f t="shared" si="4"/>
        <v>0.43006091365818566</v>
      </c>
      <c r="AN13" s="348">
        <f t="shared" si="4"/>
        <v>0.43429918059338796</v>
      </c>
      <c r="AO13" s="348">
        <f t="shared" si="4"/>
        <v>0.43132119668201691</v>
      </c>
      <c r="AP13" s="348">
        <f t="shared" si="4"/>
        <v>0.43999892594274281</v>
      </c>
      <c r="AQ13" s="348">
        <f t="shared" si="4"/>
        <v>0.44363289375712883</v>
      </c>
      <c r="AR13" s="348">
        <f t="shared" si="4"/>
        <v>0.47081659208616411</v>
      </c>
      <c r="AS13" s="348">
        <f t="shared" si="4"/>
        <v>0.46173990217554223</v>
      </c>
      <c r="AT13" s="348">
        <f t="shared" si="4"/>
        <v>0.46370235996667863</v>
      </c>
      <c r="AU13" s="348">
        <f t="shared" si="4"/>
        <v>0.48398833786252965</v>
      </c>
      <c r="AV13" s="348">
        <f t="shared" si="4"/>
        <v>0.49104948305250845</v>
      </c>
      <c r="AW13" s="348">
        <f t="shared" si="4"/>
        <v>0.49511454767110036</v>
      </c>
      <c r="AX13" s="348">
        <f t="shared" si="4"/>
        <v>0.49161115731677946</v>
      </c>
    </row>
    <row r="14" spans="1:57">
      <c r="Y14" s="8" t="s">
        <v>513</v>
      </c>
      <c r="Z14" s="41"/>
      <c r="AA14" s="348">
        <f t="shared" ref="AA14:AX14" si="5">AA6/AA$9</f>
        <v>0.19931976464298432</v>
      </c>
      <c r="AB14" s="348">
        <f t="shared" si="5"/>
        <v>0.2088932738788517</v>
      </c>
      <c r="AC14" s="348">
        <f t="shared" si="5"/>
        <v>0.21174299933520283</v>
      </c>
      <c r="AD14" s="348">
        <f t="shared" si="5"/>
        <v>0.21664430383048694</v>
      </c>
      <c r="AE14" s="348">
        <f t="shared" si="5"/>
        <v>0.21672229483409064</v>
      </c>
      <c r="AF14" s="348">
        <f t="shared" si="5"/>
        <v>0.23282139983526254</v>
      </c>
      <c r="AG14" s="348">
        <f t="shared" si="5"/>
        <v>0.23018367124843786</v>
      </c>
      <c r="AH14" s="348">
        <f t="shared" si="5"/>
        <v>0.23093760618513748</v>
      </c>
      <c r="AI14" s="348">
        <f t="shared" si="5"/>
        <v>0.23647786924897829</v>
      </c>
      <c r="AJ14" s="348">
        <f t="shared" si="5"/>
        <v>0.29362769092155178</v>
      </c>
      <c r="AK14" s="348">
        <f t="shared" si="5"/>
        <v>0.26883271300940809</v>
      </c>
      <c r="AL14" s="348">
        <f t="shared" si="5"/>
        <v>0.3042255821644213</v>
      </c>
      <c r="AM14" s="348">
        <f t="shared" si="5"/>
        <v>0.30351182291031359</v>
      </c>
      <c r="AN14" s="348">
        <f t="shared" si="5"/>
        <v>0.29476519087461217</v>
      </c>
      <c r="AO14" s="348">
        <f t="shared" si="5"/>
        <v>0.28545865438436818</v>
      </c>
      <c r="AP14" s="348">
        <f t="shared" si="5"/>
        <v>0.28951191711002422</v>
      </c>
      <c r="AQ14" s="348">
        <f t="shared" si="5"/>
        <v>0.28067526152804306</v>
      </c>
      <c r="AR14" s="348">
        <f t="shared" si="5"/>
        <v>0.28613991780170872</v>
      </c>
      <c r="AS14" s="348">
        <f t="shared" si="5"/>
        <v>0.28435413261162024</v>
      </c>
      <c r="AT14" s="348">
        <f t="shared" si="5"/>
        <v>0.27635282489925228</v>
      </c>
      <c r="AU14" s="348">
        <f t="shared" si="5"/>
        <v>0.27866521104821212</v>
      </c>
      <c r="AV14" s="348">
        <f t="shared" si="5"/>
        <v>0.28078547812566246</v>
      </c>
      <c r="AW14" s="348">
        <f t="shared" si="5"/>
        <v>0.28168833936402515</v>
      </c>
      <c r="AX14" s="348">
        <f t="shared" si="5"/>
        <v>0.28393893993671199</v>
      </c>
    </row>
    <row r="15" spans="1:57">
      <c r="Y15" s="8" t="s">
        <v>6</v>
      </c>
      <c r="Z15" s="41"/>
      <c r="AA15" s="348">
        <f t="shared" ref="AA15:AX15" si="6">AA7/AA$9</f>
        <v>9.8872682455151822E-2</v>
      </c>
      <c r="AB15" s="348">
        <f t="shared" si="6"/>
        <v>0.1022406345875729</v>
      </c>
      <c r="AC15" s="348">
        <f t="shared" si="6"/>
        <v>0.10579522120723121</v>
      </c>
      <c r="AD15" s="348">
        <f t="shared" si="6"/>
        <v>0.10708012368783053</v>
      </c>
      <c r="AE15" s="348">
        <f t="shared" si="6"/>
        <v>0.10750955823135672</v>
      </c>
      <c r="AF15" s="348">
        <f t="shared" si="6"/>
        <v>0.111797516300467</v>
      </c>
      <c r="AG15" s="348">
        <f t="shared" si="6"/>
        <v>0.11184669977682714</v>
      </c>
      <c r="AH15" s="348">
        <f t="shared" si="6"/>
        <v>0.11221814640778562</v>
      </c>
      <c r="AI15" s="348">
        <f t="shared" si="6"/>
        <v>0.11773921260684511</v>
      </c>
      <c r="AJ15" s="348">
        <f t="shared" si="6"/>
        <v>0.14556113257936973</v>
      </c>
      <c r="AK15" s="348">
        <f t="shared" si="6"/>
        <v>0.13244277125846551</v>
      </c>
      <c r="AL15" s="348">
        <f t="shared" si="6"/>
        <v>0.14905918947801428</v>
      </c>
      <c r="AM15" s="348">
        <f t="shared" si="6"/>
        <v>0.14273377394119963</v>
      </c>
      <c r="AN15" s="348">
        <f t="shared" si="6"/>
        <v>0.14468873017590669</v>
      </c>
      <c r="AO15" s="348">
        <f t="shared" si="6"/>
        <v>0.14421536185595568</v>
      </c>
      <c r="AP15" s="348">
        <f t="shared" si="6"/>
        <v>0.1492293026852691</v>
      </c>
      <c r="AQ15" s="348">
        <f t="shared" si="6"/>
        <v>0.14492540169074664</v>
      </c>
      <c r="AR15" s="348">
        <f t="shared" si="6"/>
        <v>0.14036904175527073</v>
      </c>
      <c r="AS15" s="348">
        <f t="shared" si="6"/>
        <v>0.14401672979582064</v>
      </c>
      <c r="AT15" s="348">
        <f t="shared" si="6"/>
        <v>0.14241557005421734</v>
      </c>
      <c r="AU15" s="348">
        <f t="shared" si="6"/>
        <v>0.13992167080367121</v>
      </c>
      <c r="AV15" s="348">
        <f t="shared" si="6"/>
        <v>0.14355245200670705</v>
      </c>
      <c r="AW15" s="348">
        <f t="shared" si="6"/>
        <v>0.14638360773849815</v>
      </c>
      <c r="AX15" s="348">
        <f t="shared" si="6"/>
        <v>0.14660928093597159</v>
      </c>
    </row>
    <row r="16" spans="1:57">
      <c r="Y16" s="8" t="s">
        <v>7</v>
      </c>
      <c r="Z16" s="41"/>
      <c r="AA16" s="348">
        <f t="shared" ref="AA16:AX16" si="7">AA8/AA$9</f>
        <v>0.31064568020121203</v>
      </c>
      <c r="AB16" s="348">
        <f t="shared" si="7"/>
        <v>0.29864323424468209</v>
      </c>
      <c r="AC16" s="348">
        <f t="shared" si="7"/>
        <v>0.29630895070850855</v>
      </c>
      <c r="AD16" s="348">
        <f t="shared" si="7"/>
        <v>0.28889676447148482</v>
      </c>
      <c r="AE16" s="348">
        <f t="shared" si="7"/>
        <v>0.31013707496012582</v>
      </c>
      <c r="AF16" s="348">
        <f t="shared" si="7"/>
        <v>0.30439332566437527</v>
      </c>
      <c r="AG16" s="348">
        <f t="shared" si="7"/>
        <v>0.32361060779978951</v>
      </c>
      <c r="AH16" s="348">
        <f t="shared" si="7"/>
        <v>0.33348129687399108</v>
      </c>
      <c r="AI16" s="348">
        <f t="shared" si="7"/>
        <v>0.31053024238338672</v>
      </c>
      <c r="AJ16" s="348">
        <f t="shared" si="7"/>
        <v>0.15342201716804343</v>
      </c>
      <c r="AK16" s="348">
        <f t="shared" si="7"/>
        <v>0.22352797955401696</v>
      </c>
      <c r="AL16" s="348">
        <f t="shared" si="7"/>
        <v>0.12657123829839112</v>
      </c>
      <c r="AM16" s="348">
        <f t="shared" si="7"/>
        <v>0.12369348949030112</v>
      </c>
      <c r="AN16" s="348">
        <f t="shared" si="7"/>
        <v>0.12624689835609321</v>
      </c>
      <c r="AO16" s="348">
        <f t="shared" si="7"/>
        <v>0.1390047870776592</v>
      </c>
      <c r="AP16" s="348">
        <f t="shared" si="7"/>
        <v>0.12125985426196388</v>
      </c>
      <c r="AQ16" s="348">
        <f t="shared" si="7"/>
        <v>0.13076644302408147</v>
      </c>
      <c r="AR16" s="348">
        <f t="shared" si="7"/>
        <v>0.10267444835685646</v>
      </c>
      <c r="AS16" s="348">
        <f t="shared" si="7"/>
        <v>0.10988923541701692</v>
      </c>
      <c r="AT16" s="348">
        <f t="shared" si="7"/>
        <v>0.11752924507985178</v>
      </c>
      <c r="AU16" s="348">
        <f t="shared" si="7"/>
        <v>9.7424780285587154E-2</v>
      </c>
      <c r="AV16" s="348">
        <f t="shared" si="7"/>
        <v>8.4612586815122126E-2</v>
      </c>
      <c r="AW16" s="348">
        <f t="shared" si="7"/>
        <v>7.6813505226376463E-2</v>
      </c>
      <c r="AX16" s="348">
        <f t="shared" si="7"/>
        <v>7.7840621810537025E-2</v>
      </c>
    </row>
    <row r="17" spans="25:52">
      <c r="Y17" s="10" t="s">
        <v>8</v>
      </c>
      <c r="Z17" s="41"/>
      <c r="AA17" s="350">
        <f t="shared" ref="AA17:AX17" si="8">AA9/AA$9</f>
        <v>1</v>
      </c>
      <c r="AB17" s="350">
        <f t="shared" si="8"/>
        <v>1</v>
      </c>
      <c r="AC17" s="350">
        <f t="shared" si="8"/>
        <v>1</v>
      </c>
      <c r="AD17" s="350">
        <f t="shared" si="8"/>
        <v>1</v>
      </c>
      <c r="AE17" s="350">
        <f t="shared" si="8"/>
        <v>1</v>
      </c>
      <c r="AF17" s="350">
        <f t="shared" si="8"/>
        <v>1</v>
      </c>
      <c r="AG17" s="350">
        <f t="shared" si="8"/>
        <v>1</v>
      </c>
      <c r="AH17" s="350">
        <f t="shared" si="8"/>
        <v>1</v>
      </c>
      <c r="AI17" s="350">
        <f t="shared" si="8"/>
        <v>1</v>
      </c>
      <c r="AJ17" s="350">
        <f t="shared" si="8"/>
        <v>1</v>
      </c>
      <c r="AK17" s="350">
        <f t="shared" si="8"/>
        <v>1</v>
      </c>
      <c r="AL17" s="350">
        <f t="shared" si="8"/>
        <v>1</v>
      </c>
      <c r="AM17" s="350">
        <f t="shared" si="8"/>
        <v>1</v>
      </c>
      <c r="AN17" s="350">
        <f t="shared" si="8"/>
        <v>1</v>
      </c>
      <c r="AO17" s="350">
        <f t="shared" si="8"/>
        <v>1</v>
      </c>
      <c r="AP17" s="350">
        <f t="shared" si="8"/>
        <v>1</v>
      </c>
      <c r="AQ17" s="350">
        <f t="shared" si="8"/>
        <v>1</v>
      </c>
      <c r="AR17" s="350">
        <f t="shared" si="8"/>
        <v>1</v>
      </c>
      <c r="AS17" s="350">
        <f t="shared" si="8"/>
        <v>1</v>
      </c>
      <c r="AT17" s="350">
        <f t="shared" si="8"/>
        <v>1</v>
      </c>
      <c r="AU17" s="350">
        <f t="shared" si="8"/>
        <v>1</v>
      </c>
      <c r="AV17" s="350">
        <f t="shared" si="8"/>
        <v>1</v>
      </c>
      <c r="AW17" s="350">
        <f t="shared" si="8"/>
        <v>1</v>
      </c>
      <c r="AX17" s="350">
        <f t="shared" si="8"/>
        <v>1</v>
      </c>
    </row>
    <row r="19" spans="25:52">
      <c r="Y19" s="694" t="s">
        <v>393</v>
      </c>
    </row>
    <row r="20" spans="25:52">
      <c r="Y20" s="13"/>
      <c r="Z20" s="382">
        <v>1990</v>
      </c>
      <c r="AA20" s="13">
        <v>1990</v>
      </c>
      <c r="AB20" s="13">
        <f t="shared" ref="AB20:AP20" si="9">AA20+1</f>
        <v>1991</v>
      </c>
      <c r="AC20" s="13">
        <f t="shared" si="9"/>
        <v>1992</v>
      </c>
      <c r="AD20" s="13">
        <f t="shared" si="9"/>
        <v>1993</v>
      </c>
      <c r="AE20" s="13">
        <f t="shared" si="9"/>
        <v>1994</v>
      </c>
      <c r="AF20" s="13">
        <f t="shared" si="9"/>
        <v>1995</v>
      </c>
      <c r="AG20" s="13">
        <f t="shared" si="9"/>
        <v>1996</v>
      </c>
      <c r="AH20" s="13">
        <f t="shared" si="9"/>
        <v>1997</v>
      </c>
      <c r="AI20" s="13">
        <f t="shared" si="9"/>
        <v>1998</v>
      </c>
      <c r="AJ20" s="13">
        <f t="shared" si="9"/>
        <v>1999</v>
      </c>
      <c r="AK20" s="13">
        <f t="shared" si="9"/>
        <v>2000</v>
      </c>
      <c r="AL20" s="13">
        <f t="shared" si="9"/>
        <v>2001</v>
      </c>
      <c r="AM20" s="13">
        <f t="shared" si="9"/>
        <v>2002</v>
      </c>
      <c r="AN20" s="13">
        <f t="shared" si="9"/>
        <v>2003</v>
      </c>
      <c r="AO20" s="13">
        <f t="shared" si="9"/>
        <v>2004</v>
      </c>
      <c r="AP20" s="13">
        <f t="shared" si="9"/>
        <v>2005</v>
      </c>
      <c r="AQ20" s="13">
        <f t="shared" ref="AQ20:AX20" si="10">AP20+1</f>
        <v>2006</v>
      </c>
      <c r="AR20" s="13">
        <f t="shared" si="10"/>
        <v>2007</v>
      </c>
      <c r="AS20" s="13">
        <f t="shared" si="10"/>
        <v>2008</v>
      </c>
      <c r="AT20" s="13">
        <f t="shared" si="10"/>
        <v>2009</v>
      </c>
      <c r="AU20" s="13">
        <f t="shared" si="10"/>
        <v>2010</v>
      </c>
      <c r="AV20" s="13">
        <f t="shared" si="10"/>
        <v>2011</v>
      </c>
      <c r="AW20" s="13">
        <f t="shared" si="10"/>
        <v>2012</v>
      </c>
      <c r="AX20" s="13">
        <f t="shared" si="10"/>
        <v>2013</v>
      </c>
    </row>
    <row r="21" spans="25:52">
      <c r="Y21" s="8" t="s">
        <v>5</v>
      </c>
      <c r="Z21" s="41">
        <f>AA5</f>
        <v>12479.400265112215</v>
      </c>
      <c r="AA21" s="19">
        <f>AA5/$Z21-1</f>
        <v>0</v>
      </c>
      <c r="AB21" s="19">
        <f t="shared" ref="AB21:AX21" si="11">AB5/$Z21-1</f>
        <v>-1.2306696615067225E-2</v>
      </c>
      <c r="AC21" s="19">
        <f t="shared" si="11"/>
        <v>-1.8487898860273688E-2</v>
      </c>
      <c r="AD21" s="19">
        <f t="shared" si="11"/>
        <v>-1.8875590267039555E-2</v>
      </c>
      <c r="AE21" s="19">
        <f t="shared" si="11"/>
        <v>-3.5586732334636939E-2</v>
      </c>
      <c r="AF21" s="19">
        <f t="shared" si="11"/>
        <v>-6.5481329952537637E-2</v>
      </c>
      <c r="AG21" s="19">
        <f t="shared" si="11"/>
        <v>-7.9556693729134431E-2</v>
      </c>
      <c r="AH21" s="19">
        <f t="shared" si="11"/>
        <v>-8.926501994409175E-2</v>
      </c>
      <c r="AI21" s="19">
        <f t="shared" si="11"/>
        <v>-9.7838761544323583E-2</v>
      </c>
      <c r="AJ21" s="19">
        <f t="shared" si="11"/>
        <v>-0.10237418771864149</v>
      </c>
      <c r="AK21" s="19">
        <f t="shared" si="11"/>
        <v>-9.6169740547774607E-2</v>
      </c>
      <c r="AL21" s="19">
        <f t="shared" si="11"/>
        <v>-0.10675542048341535</v>
      </c>
      <c r="AM21" s="19">
        <f t="shared" si="11"/>
        <v>-0.10227643157490496</v>
      </c>
      <c r="AN21" s="19">
        <f t="shared" si="11"/>
        <v>-9.9251506540055656E-2</v>
      </c>
      <c r="AO21" s="19">
        <f t="shared" si="11"/>
        <v>-0.10483760400283881</v>
      </c>
      <c r="AP21" s="19">
        <f t="shared" si="11"/>
        <v>-0.10053450199676017</v>
      </c>
      <c r="AQ21" s="19">
        <f t="shared" si="11"/>
        <v>-9.230137871974009E-2</v>
      </c>
      <c r="AR21" s="19">
        <f t="shared" si="11"/>
        <v>-5.7877794776806324E-2</v>
      </c>
      <c r="AS21" s="19">
        <f t="shared" si="11"/>
        <v>-0.10860522349248691</v>
      </c>
      <c r="AT21" s="19">
        <f t="shared" si="11"/>
        <v>-0.1219400772252982</v>
      </c>
      <c r="AU21" s="19">
        <f t="shared" si="11"/>
        <v>-9.6332437380472258E-2</v>
      </c>
      <c r="AV21" s="19">
        <f t="shared" si="11"/>
        <v>-0.10177173229703662</v>
      </c>
      <c r="AW21" s="19">
        <f t="shared" si="11"/>
        <v>-0.10792460950310079</v>
      </c>
      <c r="AX21" s="19">
        <f t="shared" si="11"/>
        <v>-0.11529083145442054</v>
      </c>
    </row>
    <row r="22" spans="25:52">
      <c r="Y22" s="8" t="s">
        <v>513</v>
      </c>
      <c r="Z22" s="41">
        <f t="shared" ref="Z22:Z25" si="12">AA6</f>
        <v>6358.9815299593683</v>
      </c>
      <c r="AA22" s="19">
        <f>AA6/$Z22-1</f>
        <v>0</v>
      </c>
      <c r="AB22" s="19">
        <f t="shared" ref="AB22:AX25" si="13">AB6/$Z22-1</f>
        <v>3.7624008920949858E-2</v>
      </c>
      <c r="AC22" s="19">
        <f t="shared" si="13"/>
        <v>5.6213342491054696E-2</v>
      </c>
      <c r="AD22" s="19">
        <f t="shared" si="13"/>
        <v>7.6816367227172222E-2</v>
      </c>
      <c r="AE22" s="19">
        <f t="shared" si="13"/>
        <v>0.12183716208365136</v>
      </c>
      <c r="AF22" s="19">
        <f t="shared" si="13"/>
        <v>0.2165362654848888</v>
      </c>
      <c r="AG22" s="19">
        <f t="shared" si="13"/>
        <v>0.24355403781024854</v>
      </c>
      <c r="AH22" s="19">
        <f t="shared" si="13"/>
        <v>0.27644636046313464</v>
      </c>
      <c r="AI22" s="19">
        <f t="shared" si="13"/>
        <v>0.24884507473281303</v>
      </c>
      <c r="AJ22" s="19">
        <f t="shared" si="13"/>
        <v>0.26966464193045092</v>
      </c>
      <c r="AK22" s="19">
        <f t="shared" si="13"/>
        <v>0.27091446474286629</v>
      </c>
      <c r="AL22" s="19">
        <f t="shared" si="13"/>
        <v>0.26932874669282958</v>
      </c>
      <c r="AM22" s="19">
        <f t="shared" si="13"/>
        <v>0.24335291809772741</v>
      </c>
      <c r="AN22" s="19">
        <f t="shared" si="13"/>
        <v>0.19976691440098215</v>
      </c>
      <c r="AO22" s="19">
        <f t="shared" si="13"/>
        <v>0.16265374223171092</v>
      </c>
      <c r="AP22" s="19">
        <f t="shared" si="13"/>
        <v>0.16146329336037346</v>
      </c>
      <c r="AQ22" s="19">
        <f t="shared" si="13"/>
        <v>0.12701117596248324</v>
      </c>
      <c r="AR22" s="19">
        <f t="shared" si="13"/>
        <v>0.12367334653884865</v>
      </c>
      <c r="AS22" s="19">
        <f t="shared" si="13"/>
        <v>7.7304251075784647E-2</v>
      </c>
      <c r="AT22" s="19">
        <f t="shared" si="13"/>
        <v>2.6963263351580835E-2</v>
      </c>
      <c r="AU22" s="19">
        <f t="shared" si="13"/>
        <v>2.1086893142161722E-2</v>
      </c>
      <c r="AV22" s="19">
        <f t="shared" si="13"/>
        <v>7.9575774778599673E-3</v>
      </c>
      <c r="AW22" s="19">
        <f t="shared" si="13"/>
        <v>-3.9735027834824077E-3</v>
      </c>
      <c r="AX22" s="19">
        <f t="shared" si="13"/>
        <v>2.7897929946341105E-3</v>
      </c>
    </row>
    <row r="23" spans="25:52">
      <c r="Y23" s="8" t="s">
        <v>6</v>
      </c>
      <c r="Z23" s="41">
        <f t="shared" si="12"/>
        <v>3154.3763995307236</v>
      </c>
      <c r="AA23" s="19">
        <f t="shared" ref="AA23:AP25" si="14">AA7/$Z23-1</f>
        <v>0</v>
      </c>
      <c r="AB23" s="19">
        <f t="shared" si="14"/>
        <v>2.3795322022318821E-2</v>
      </c>
      <c r="AC23" s="19">
        <f t="shared" si="14"/>
        <v>6.3855611174060911E-2</v>
      </c>
      <c r="AD23" s="19">
        <f t="shared" si="14"/>
        <v>7.2944570148220311E-2</v>
      </c>
      <c r="AE23" s="19">
        <f t="shared" si="14"/>
        <v>0.12188245905523987</v>
      </c>
      <c r="AF23" s="19">
        <f t="shared" si="14"/>
        <v>0.17762866391707144</v>
      </c>
      <c r="AG23" s="19">
        <f t="shared" si="14"/>
        <v>0.21811242295048694</v>
      </c>
      <c r="AH23" s="19">
        <f t="shared" si="14"/>
        <v>0.25038872594330841</v>
      </c>
      <c r="AI23" s="19">
        <f t="shared" si="14"/>
        <v>0.25346796083248191</v>
      </c>
      <c r="AJ23" s="19">
        <f t="shared" si="14"/>
        <v>0.26885352457240752</v>
      </c>
      <c r="AK23" s="19">
        <f t="shared" si="14"/>
        <v>0.26222423923491367</v>
      </c>
      <c r="AL23" s="19">
        <f t="shared" si="14"/>
        <v>0.25375070152139245</v>
      </c>
      <c r="AM23" s="19">
        <f t="shared" si="14"/>
        <v>0.17874429145310367</v>
      </c>
      <c r="AN23" s="19">
        <f t="shared" si="14"/>
        <v>0.18721517574166757</v>
      </c>
      <c r="AO23" s="19">
        <f t="shared" si="14"/>
        <v>0.18411191818236095</v>
      </c>
      <c r="AP23" s="19">
        <f t="shared" si="14"/>
        <v>0.20688864770503379</v>
      </c>
      <c r="AQ23" s="19">
        <f t="shared" si="13"/>
        <v>0.1731205655458985</v>
      </c>
      <c r="AR23" s="19">
        <f t="shared" si="13"/>
        <v>0.11123782416212835</v>
      </c>
      <c r="AS23" s="19">
        <f t="shared" si="13"/>
        <v>9.9931964761676761E-2</v>
      </c>
      <c r="AT23" s="19">
        <f t="shared" si="13"/>
        <v>6.6897067156310719E-2</v>
      </c>
      <c r="AU23" s="19">
        <f t="shared" si="13"/>
        <v>3.356781859397695E-2</v>
      </c>
      <c r="AV23" s="19">
        <f t="shared" si="13"/>
        <v>3.8848638738065988E-2</v>
      </c>
      <c r="AW23" s="19">
        <f t="shared" si="13"/>
        <v>4.3442490465071204E-2</v>
      </c>
      <c r="AX23" s="19">
        <f t="shared" si="13"/>
        <v>4.3807614514599136E-2</v>
      </c>
    </row>
    <row r="24" spans="25:52" ht="14.4" thickBot="1">
      <c r="Y24" s="9" t="s">
        <v>7</v>
      </c>
      <c r="Z24" s="687">
        <f t="shared" si="12"/>
        <v>9910.6586158148057</v>
      </c>
      <c r="AA24" s="20">
        <f t="shared" si="14"/>
        <v>0</v>
      </c>
      <c r="AB24" s="20">
        <f t="shared" si="13"/>
        <v>-4.8183382339202385E-2</v>
      </c>
      <c r="AC24" s="20">
        <f t="shared" si="13"/>
        <v>-5.1641794295631316E-2</v>
      </c>
      <c r="AD24" s="20">
        <f t="shared" si="13"/>
        <v>-7.8655392758820053E-2</v>
      </c>
      <c r="AE24" s="20">
        <f t="shared" si="13"/>
        <v>3.006579309694235E-2</v>
      </c>
      <c r="AF24" s="20">
        <f t="shared" si="13"/>
        <v>2.0521917473873996E-2</v>
      </c>
      <c r="AG24" s="20">
        <f t="shared" si="13"/>
        <v>0.12175482342340915</v>
      </c>
      <c r="AH24" s="20">
        <f t="shared" si="13"/>
        <v>0.18267233594536481</v>
      </c>
      <c r="AI24" s="20">
        <f t="shared" si="13"/>
        <v>5.2221111278087484E-2</v>
      </c>
      <c r="AJ24" s="20">
        <f t="shared" si="13"/>
        <v>-0.57433812773502435</v>
      </c>
      <c r="AK24" s="20">
        <f t="shared" si="13"/>
        <v>-0.32196650718813247</v>
      </c>
      <c r="AL24" s="20">
        <f t="shared" si="13"/>
        <v>-0.66115704477051973</v>
      </c>
      <c r="AM24" s="20">
        <f t="shared" si="13"/>
        <v>-0.67487475440697886</v>
      </c>
      <c r="AN24" s="20">
        <f t="shared" si="13"/>
        <v>-0.67029430443897742</v>
      </c>
      <c r="AO24" s="20">
        <f t="shared" si="13"/>
        <v>-0.63673631570390254</v>
      </c>
      <c r="AP24" s="20">
        <f t="shared" si="13"/>
        <v>-0.68786596061788641</v>
      </c>
      <c r="AQ24" s="20">
        <f t="shared" si="13"/>
        <v>-0.66309656084239865</v>
      </c>
      <c r="AR24" s="20">
        <f t="shared" si="13"/>
        <v>-0.74129247772555817</v>
      </c>
      <c r="AS24" s="20">
        <f t="shared" si="13"/>
        <v>-0.73287223665401124</v>
      </c>
      <c r="AT24" s="20">
        <f t="shared" si="13"/>
        <v>-0.71976524661914465</v>
      </c>
      <c r="AU24" s="20">
        <f t="shared" si="13"/>
        <v>-0.77094782009318452</v>
      </c>
      <c r="AV24" s="20">
        <f t="shared" si="13"/>
        <v>-0.80511086373455409</v>
      </c>
      <c r="AW24" s="20">
        <f t="shared" si="13"/>
        <v>-0.82572918862387779</v>
      </c>
      <c r="AX24" s="20">
        <f t="shared" si="13"/>
        <v>-0.82360905307941934</v>
      </c>
    </row>
    <row r="25" spans="25:52" ht="14.4" thickTop="1">
      <c r="Y25" s="10" t="s">
        <v>8</v>
      </c>
      <c r="Z25" s="206">
        <f t="shared" si="12"/>
        <v>31903.416810417111</v>
      </c>
      <c r="AA25" s="21">
        <f t="shared" si="14"/>
        <v>0</v>
      </c>
      <c r="AB25" s="21">
        <f t="shared" si="13"/>
        <v>-9.9299541545848635E-3</v>
      </c>
      <c r="AC25" s="21">
        <f t="shared" si="13"/>
        <v>-5.7560556945571717E-3</v>
      </c>
      <c r="AD25" s="21">
        <f t="shared" si="13"/>
        <v>-9.2941236647009484E-3</v>
      </c>
      <c r="AE25" s="21">
        <f t="shared" si="13"/>
        <v>3.1755036026379635E-2</v>
      </c>
      <c r="AF25" s="21">
        <f t="shared" si="13"/>
        <v>4.1483825317065071E-2</v>
      </c>
      <c r="AG25" s="21">
        <f t="shared" si="13"/>
        <v>7.681355846327742E-2</v>
      </c>
      <c r="AH25" s="21">
        <f t="shared" si="13"/>
        <v>0.10168712818016457</v>
      </c>
      <c r="AI25" s="21">
        <f t="shared" si="13"/>
        <v>5.2612268377709714E-2</v>
      </c>
      <c r="AJ25" s="21">
        <f t="shared" si="13"/>
        <v>-0.13812877521586098</v>
      </c>
      <c r="AK25" s="21">
        <f t="shared" si="13"/>
        <v>-5.7710019148423553E-2</v>
      </c>
      <c r="AL25" s="21">
        <f t="shared" si="13"/>
        <v>-0.16837267515309806</v>
      </c>
      <c r="AM25" s="21">
        <f t="shared" si="13"/>
        <v>-0.18347559371142541</v>
      </c>
      <c r="AN25" s="21">
        <f t="shared" si="13"/>
        <v>-0.18871947432026326</v>
      </c>
      <c r="AO25" s="21">
        <f t="shared" si="13"/>
        <v>-0.18818411456927353</v>
      </c>
      <c r="AP25" s="21">
        <f t="shared" si="13"/>
        <v>-0.20036939209629712</v>
      </c>
      <c r="AQ25" s="21">
        <f t="shared" si="13"/>
        <v>-0.19966012993129012</v>
      </c>
      <c r="AR25" s="21">
        <f t="shared" si="13"/>
        <v>-0.21726996817365973</v>
      </c>
      <c r="AS25" s="21">
        <f t="shared" si="13"/>
        <v>-0.24485701051303477</v>
      </c>
      <c r="AT25" s="21">
        <f t="shared" si="13"/>
        <v>-0.25930166980253622</v>
      </c>
      <c r="AU25" s="21">
        <f t="shared" si="13"/>
        <v>-0.26965121173335094</v>
      </c>
      <c r="AV25" s="21">
        <f t="shared" si="13"/>
        <v>-0.28448626170372515</v>
      </c>
      <c r="AW25" s="21">
        <f t="shared" si="13"/>
        <v>-0.29522191990057689</v>
      </c>
      <c r="AX25" s="21">
        <f t="shared" si="13"/>
        <v>-0.29606053480854599</v>
      </c>
    </row>
    <row r="27" spans="25:52">
      <c r="Y27" s="694" t="s">
        <v>392</v>
      </c>
    </row>
    <row r="28" spans="25:52">
      <c r="Y28" s="13"/>
      <c r="Z28" s="382">
        <v>2005</v>
      </c>
      <c r="AA28" s="13">
        <v>1990</v>
      </c>
      <c r="AB28" s="13">
        <f t="shared" ref="AB28" si="15">AA28+1</f>
        <v>1991</v>
      </c>
      <c r="AC28" s="13">
        <f t="shared" ref="AC28" si="16">AB28+1</f>
        <v>1992</v>
      </c>
      <c r="AD28" s="13">
        <f t="shared" ref="AD28" si="17">AC28+1</f>
        <v>1993</v>
      </c>
      <c r="AE28" s="13">
        <f t="shared" ref="AE28" si="18">AD28+1</f>
        <v>1994</v>
      </c>
      <c r="AF28" s="13">
        <f t="shared" ref="AF28" si="19">AE28+1</f>
        <v>1995</v>
      </c>
      <c r="AG28" s="13">
        <f t="shared" ref="AG28" si="20">AF28+1</f>
        <v>1996</v>
      </c>
      <c r="AH28" s="13">
        <f t="shared" ref="AH28" si="21">AG28+1</f>
        <v>1997</v>
      </c>
      <c r="AI28" s="13">
        <f t="shared" ref="AI28" si="22">AH28+1</f>
        <v>1998</v>
      </c>
      <c r="AJ28" s="13">
        <f t="shared" ref="AJ28" si="23">AI28+1</f>
        <v>1999</v>
      </c>
      <c r="AK28" s="13">
        <f t="shared" ref="AK28" si="24">AJ28+1</f>
        <v>2000</v>
      </c>
      <c r="AL28" s="13">
        <f t="shared" ref="AL28" si="25">AK28+1</f>
        <v>2001</v>
      </c>
      <c r="AM28" s="13">
        <f t="shared" ref="AM28" si="26">AL28+1</f>
        <v>2002</v>
      </c>
      <c r="AN28" s="13">
        <f t="shared" ref="AN28" si="27">AM28+1</f>
        <v>2003</v>
      </c>
      <c r="AO28" s="13">
        <f t="shared" ref="AO28" si="28">AN28+1</f>
        <v>2004</v>
      </c>
      <c r="AP28" s="13">
        <f t="shared" ref="AP28" si="29">AO28+1</f>
        <v>2005</v>
      </c>
      <c r="AQ28" s="13">
        <f t="shared" ref="AQ28" si="30">AP28+1</f>
        <v>2006</v>
      </c>
      <c r="AR28" s="13">
        <f t="shared" ref="AR28" si="31">AQ28+1</f>
        <v>2007</v>
      </c>
      <c r="AS28" s="13">
        <f t="shared" ref="AS28" si="32">AR28+1</f>
        <v>2008</v>
      </c>
      <c r="AT28" s="13">
        <f t="shared" ref="AT28" si="33">AS28+1</f>
        <v>2009</v>
      </c>
      <c r="AU28" s="13">
        <f t="shared" ref="AU28" si="34">AT28+1</f>
        <v>2010</v>
      </c>
      <c r="AV28" s="13">
        <f t="shared" ref="AV28" si="35">AU28+1</f>
        <v>2011</v>
      </c>
      <c r="AW28" s="13">
        <f t="shared" ref="AW28" si="36">AV28+1</f>
        <v>2012</v>
      </c>
      <c r="AX28" s="13">
        <f t="shared" ref="AX28" si="37">AW28+1</f>
        <v>2013</v>
      </c>
    </row>
    <row r="29" spans="25:52">
      <c r="Y29" s="8" t="s">
        <v>5</v>
      </c>
      <c r="Z29" s="41">
        <f>AP5</f>
        <v>11224.789974240923</v>
      </c>
      <c r="AA29" s="676"/>
      <c r="AB29" s="676"/>
      <c r="AC29" s="676"/>
      <c r="AD29" s="676"/>
      <c r="AE29" s="676"/>
      <c r="AF29" s="676"/>
      <c r="AG29" s="676"/>
      <c r="AH29" s="676"/>
      <c r="AI29" s="676"/>
      <c r="AJ29" s="676"/>
      <c r="AK29" s="676"/>
      <c r="AL29" s="676"/>
      <c r="AM29" s="676"/>
      <c r="AN29" s="676"/>
      <c r="AO29" s="676"/>
      <c r="AP29" s="19">
        <f t="shared" ref="AP29:AZ33" si="38">AP5/$Z29-1</f>
        <v>0</v>
      </c>
      <c r="AQ29" s="19">
        <f t="shared" si="38"/>
        <v>9.1533508459158419E-3</v>
      </c>
      <c r="AR29" s="19">
        <f t="shared" si="38"/>
        <v>4.7424506348102469E-2</v>
      </c>
      <c r="AS29" s="19">
        <f t="shared" si="38"/>
        <v>-8.9727971930477768E-3</v>
      </c>
      <c r="AT29" s="19">
        <f t="shared" si="38"/>
        <v>-2.3798105959658478E-2</v>
      </c>
      <c r="AU29" s="19">
        <f t="shared" si="38"/>
        <v>4.6717351867484602E-3</v>
      </c>
      <c r="AV29" s="19">
        <f t="shared" si="38"/>
        <v>-1.3755172410983008E-3</v>
      </c>
      <c r="AW29" s="19">
        <f t="shared" si="38"/>
        <v>-8.2161100372901696E-3</v>
      </c>
      <c r="AX29" s="19">
        <f t="shared" si="38"/>
        <v>-1.6405664798059161E-2</v>
      </c>
      <c r="AY29" s="19">
        <f t="shared" si="38"/>
        <v>-1</v>
      </c>
      <c r="AZ29" s="19">
        <f t="shared" si="38"/>
        <v>-1</v>
      </c>
    </row>
    <row r="30" spans="25:52">
      <c r="Y30" s="8" t="s">
        <v>513</v>
      </c>
      <c r="Z30" s="41">
        <f t="shared" ref="Z30:Z33" si="39">AP6</f>
        <v>7385.7236302043939</v>
      </c>
      <c r="AA30" s="676"/>
      <c r="AB30" s="676"/>
      <c r="AC30" s="676"/>
      <c r="AD30" s="676"/>
      <c r="AE30" s="676"/>
      <c r="AF30" s="676"/>
      <c r="AG30" s="676"/>
      <c r="AH30" s="676"/>
      <c r="AI30" s="676"/>
      <c r="AJ30" s="676"/>
      <c r="AK30" s="676"/>
      <c r="AL30" s="676"/>
      <c r="AM30" s="676"/>
      <c r="AN30" s="676"/>
      <c r="AO30" s="676"/>
      <c r="AP30" s="19">
        <f t="shared" ref="AP30" si="40">AP6/$Z30-1</f>
        <v>0</v>
      </c>
      <c r="AQ30" s="19">
        <f t="shared" si="38"/>
        <v>-2.9662682923204953E-2</v>
      </c>
      <c r="AR30" s="19">
        <f t="shared" si="38"/>
        <v>-3.2536496880749444E-2</v>
      </c>
      <c r="AS30" s="19">
        <f t="shared" si="38"/>
        <v>-7.2459493783137874E-2</v>
      </c>
      <c r="AT30" s="19">
        <f t="shared" si="38"/>
        <v>-0.1158022218848207</v>
      </c>
      <c r="AU30" s="19">
        <f t="shared" si="38"/>
        <v>-0.12086167597434028</v>
      </c>
      <c r="AV30" s="19">
        <f t="shared" si="38"/>
        <v>-0.1321657918593252</v>
      </c>
      <c r="AW30" s="19">
        <f t="shared" si="38"/>
        <v>-0.1424382475878424</v>
      </c>
      <c r="AX30" s="19">
        <f t="shared" si="38"/>
        <v>-0.13661516577649335</v>
      </c>
      <c r="AY30" s="19">
        <f t="shared" si="38"/>
        <v>-1</v>
      </c>
      <c r="AZ30" s="19">
        <f t="shared" si="38"/>
        <v>-1</v>
      </c>
    </row>
    <row r="31" spans="25:52">
      <c r="Y31" s="8" t="s">
        <v>6</v>
      </c>
      <c r="Z31" s="41">
        <f t="shared" si="39"/>
        <v>3806.9810671823084</v>
      </c>
      <c r="AA31" s="676"/>
      <c r="AB31" s="676"/>
      <c r="AC31" s="676"/>
      <c r="AD31" s="676"/>
      <c r="AE31" s="676"/>
      <c r="AF31" s="676"/>
      <c r="AG31" s="676"/>
      <c r="AH31" s="676"/>
      <c r="AI31" s="676"/>
      <c r="AJ31" s="676"/>
      <c r="AK31" s="676"/>
      <c r="AL31" s="676"/>
      <c r="AM31" s="676"/>
      <c r="AN31" s="676"/>
      <c r="AO31" s="676"/>
      <c r="AP31" s="19">
        <f t="shared" si="38"/>
        <v>0</v>
      </c>
      <c r="AQ31" s="19">
        <f t="shared" si="38"/>
        <v>-2.7979451313380976E-2</v>
      </c>
      <c r="AR31" s="19">
        <f t="shared" si="38"/>
        <v>-7.9254058545327188E-2</v>
      </c>
      <c r="AS31" s="19">
        <f t="shared" si="38"/>
        <v>-8.8621831969951215E-2</v>
      </c>
      <c r="AT31" s="19">
        <f t="shared" si="38"/>
        <v>-0.11599378353166612</v>
      </c>
      <c r="AU31" s="19">
        <f t="shared" si="38"/>
        <v>-0.14360962748355954</v>
      </c>
      <c r="AV31" s="19">
        <f t="shared" si="38"/>
        <v>-0.13923406213697109</v>
      </c>
      <c r="AW31" s="19">
        <f t="shared" si="38"/>
        <v>-0.13542770292086559</v>
      </c>
      <c r="AX31" s="19">
        <f t="shared" si="38"/>
        <v>-0.13512516958423826</v>
      </c>
      <c r="AY31" s="19">
        <f t="shared" si="38"/>
        <v>-1</v>
      </c>
      <c r="AZ31" s="19">
        <f t="shared" si="38"/>
        <v>-1</v>
      </c>
    </row>
    <row r="32" spans="25:52" ht="14.4" thickBot="1">
      <c r="Y32" s="9" t="s">
        <v>7</v>
      </c>
      <c r="Z32" s="687">
        <f t="shared" si="39"/>
        <v>3093.4539066914222</v>
      </c>
      <c r="AA32" s="691"/>
      <c r="AB32" s="691"/>
      <c r="AC32" s="691"/>
      <c r="AD32" s="691"/>
      <c r="AE32" s="691"/>
      <c r="AF32" s="691"/>
      <c r="AG32" s="691"/>
      <c r="AH32" s="691"/>
      <c r="AI32" s="691"/>
      <c r="AJ32" s="691"/>
      <c r="AK32" s="691"/>
      <c r="AL32" s="691"/>
      <c r="AM32" s="691"/>
      <c r="AN32" s="691"/>
      <c r="AO32" s="691"/>
      <c r="AP32" s="20">
        <f t="shared" si="38"/>
        <v>0</v>
      </c>
      <c r="AQ32" s="20">
        <f t="shared" si="38"/>
        <v>7.9355009868581128E-2</v>
      </c>
      <c r="AR32" s="20">
        <f t="shared" si="38"/>
        <v>-0.17116530197549906</v>
      </c>
      <c r="AS32" s="20">
        <f t="shared" si="38"/>
        <v>-0.14418893923013743</v>
      </c>
      <c r="AT32" s="20">
        <f t="shared" si="38"/>
        <v>-0.10219739591492394</v>
      </c>
      <c r="AU32" s="20">
        <f t="shared" si="38"/>
        <v>-0.2661736593668641</v>
      </c>
      <c r="AV32" s="20">
        <f t="shared" si="38"/>
        <v>-0.37562357296487248</v>
      </c>
      <c r="AW32" s="20">
        <f t="shared" si="38"/>
        <v>-0.44167956906878592</v>
      </c>
      <c r="AX32" s="20">
        <f t="shared" si="38"/>
        <v>-0.43488718093753509</v>
      </c>
      <c r="AY32" s="19">
        <f t="shared" si="38"/>
        <v>-1</v>
      </c>
      <c r="AZ32" s="19">
        <f t="shared" si="38"/>
        <v>-1</v>
      </c>
    </row>
    <row r="33" spans="25:52" ht="14.4" thickTop="1">
      <c r="Y33" s="10" t="s">
        <v>8</v>
      </c>
      <c r="Z33" s="206">
        <f t="shared" si="39"/>
        <v>25510.948578319047</v>
      </c>
      <c r="AA33" s="692"/>
      <c r="AB33" s="692"/>
      <c r="AC33" s="692"/>
      <c r="AD33" s="692"/>
      <c r="AE33" s="692"/>
      <c r="AF33" s="692"/>
      <c r="AG33" s="692"/>
      <c r="AH33" s="692"/>
      <c r="AI33" s="692"/>
      <c r="AJ33" s="692"/>
      <c r="AK33" s="692"/>
      <c r="AL33" s="692"/>
      <c r="AM33" s="692"/>
      <c r="AN33" s="692"/>
      <c r="AO33" s="692"/>
      <c r="AP33" s="21">
        <f t="shared" si="38"/>
        <v>0</v>
      </c>
      <c r="AQ33" s="21">
        <f t="shared" si="38"/>
        <v>8.8698726386482463E-4</v>
      </c>
      <c r="AR33" s="21">
        <f t="shared" si="38"/>
        <v>-2.1135479195410922E-2</v>
      </c>
      <c r="AS33" s="21">
        <f t="shared" si="38"/>
        <v>-5.5635212030421766E-2</v>
      </c>
      <c r="AT33" s="21">
        <f t="shared" si="38"/>
        <v>-7.3699377092048657E-2</v>
      </c>
      <c r="AU33" s="21">
        <f t="shared" si="38"/>
        <v>-8.664228076346614E-2</v>
      </c>
      <c r="AV33" s="21">
        <f t="shared" si="38"/>
        <v>-0.10519465960407293</v>
      </c>
      <c r="AW33" s="21">
        <f t="shared" si="38"/>
        <v>-0.1186204315677003</v>
      </c>
      <c r="AX33" s="21">
        <f t="shared" si="38"/>
        <v>-0.11966918445394548</v>
      </c>
      <c r="AY33" s="19">
        <f t="shared" si="38"/>
        <v>-1</v>
      </c>
      <c r="AZ33" s="19">
        <f t="shared" si="38"/>
        <v>-1</v>
      </c>
    </row>
    <row r="35" spans="25:52">
      <c r="Y35" s="694" t="s">
        <v>394</v>
      </c>
    </row>
    <row r="36" spans="25:52">
      <c r="Y36" s="13"/>
      <c r="Z36" s="207"/>
      <c r="AA36" s="13">
        <v>1990</v>
      </c>
      <c r="AB36" s="13">
        <f t="shared" ref="AB36:AP36" si="41">AA36+1</f>
        <v>1991</v>
      </c>
      <c r="AC36" s="13">
        <f t="shared" si="41"/>
        <v>1992</v>
      </c>
      <c r="AD36" s="13">
        <f t="shared" si="41"/>
        <v>1993</v>
      </c>
      <c r="AE36" s="13">
        <f t="shared" si="41"/>
        <v>1994</v>
      </c>
      <c r="AF36" s="13">
        <f t="shared" si="41"/>
        <v>1995</v>
      </c>
      <c r="AG36" s="13">
        <f t="shared" si="41"/>
        <v>1996</v>
      </c>
      <c r="AH36" s="13">
        <f t="shared" si="41"/>
        <v>1997</v>
      </c>
      <c r="AI36" s="13">
        <f t="shared" si="41"/>
        <v>1998</v>
      </c>
      <c r="AJ36" s="13">
        <f t="shared" si="41"/>
        <v>1999</v>
      </c>
      <c r="AK36" s="13">
        <f t="shared" si="41"/>
        <v>2000</v>
      </c>
      <c r="AL36" s="13">
        <f t="shared" si="41"/>
        <v>2001</v>
      </c>
      <c r="AM36" s="13">
        <f t="shared" si="41"/>
        <v>2002</v>
      </c>
      <c r="AN36" s="13">
        <f t="shared" si="41"/>
        <v>2003</v>
      </c>
      <c r="AO36" s="13">
        <f t="shared" si="41"/>
        <v>2004</v>
      </c>
      <c r="AP36" s="13">
        <f t="shared" si="41"/>
        <v>2005</v>
      </c>
      <c r="AQ36" s="13">
        <f t="shared" ref="AQ36:AX36" si="42">AP36+1</f>
        <v>2006</v>
      </c>
      <c r="AR36" s="13">
        <f t="shared" si="42"/>
        <v>2007</v>
      </c>
      <c r="AS36" s="13">
        <f t="shared" si="42"/>
        <v>2008</v>
      </c>
      <c r="AT36" s="13">
        <f t="shared" si="42"/>
        <v>2009</v>
      </c>
      <c r="AU36" s="13">
        <f t="shared" si="42"/>
        <v>2010</v>
      </c>
      <c r="AV36" s="13">
        <f t="shared" si="42"/>
        <v>2011</v>
      </c>
      <c r="AW36" s="13">
        <f t="shared" si="42"/>
        <v>2012</v>
      </c>
      <c r="AX36" s="13">
        <f t="shared" si="42"/>
        <v>2013</v>
      </c>
    </row>
    <row r="37" spans="25:52">
      <c r="Y37" s="8" t="s">
        <v>5</v>
      </c>
      <c r="Z37" s="11"/>
      <c r="AA37" s="11"/>
      <c r="AB37" s="19">
        <f t="shared" ref="AB37:AX37" si="43">AB5/AA5-1</f>
        <v>-1.2306696615067225E-2</v>
      </c>
      <c r="AC37" s="19">
        <f t="shared" si="43"/>
        <v>-6.258220263337555E-3</v>
      </c>
      <c r="AD37" s="19">
        <f t="shared" si="43"/>
        <v>-3.9499401618758867E-4</v>
      </c>
      <c r="AE37" s="19">
        <f t="shared" si="43"/>
        <v>-1.7032643262994362E-2</v>
      </c>
      <c r="AF37" s="19">
        <f t="shared" si="43"/>
        <v>-3.099770463576168E-2</v>
      </c>
      <c r="AG37" s="19">
        <f t="shared" si="43"/>
        <v>-1.5061618593325554E-2</v>
      </c>
      <c r="AH37" s="19">
        <f t="shared" si="43"/>
        <v>-1.0547446158623575E-2</v>
      </c>
      <c r="AI37" s="19">
        <f t="shared" si="43"/>
        <v>-9.414090583964807E-3</v>
      </c>
      <c r="AJ37" s="19">
        <f t="shared" si="43"/>
        <v>-5.0272900020419398E-3</v>
      </c>
      <c r="AK37" s="19">
        <f t="shared" si="43"/>
        <v>6.9120641206807942E-3</v>
      </c>
      <c r="AL37" s="19">
        <f t="shared" si="43"/>
        <v>-1.1712022058274929E-2</v>
      </c>
      <c r="AM37" s="19">
        <f t="shared" si="43"/>
        <v>5.0142917306414958E-3</v>
      </c>
      <c r="AN37" s="19">
        <f t="shared" si="43"/>
        <v>3.3695506514950235E-3</v>
      </c>
      <c r="AO37" s="19">
        <f t="shared" si="43"/>
        <v>-6.2016173253045537E-3</v>
      </c>
      <c r="AP37" s="19">
        <f t="shared" si="43"/>
        <v>4.8070629701610912E-3</v>
      </c>
      <c r="AQ37" s="19">
        <f t="shared" si="43"/>
        <v>9.1533508459158419E-3</v>
      </c>
      <c r="AR37" s="19">
        <f t="shared" si="43"/>
        <v>3.7924023608608248E-2</v>
      </c>
      <c r="AS37" s="19">
        <f t="shared" si="43"/>
        <v>-5.3843788453816321E-2</v>
      </c>
      <c r="AT37" s="19">
        <f t="shared" si="43"/>
        <v>-1.4959537664173017E-2</v>
      </c>
      <c r="AU37" s="19">
        <f t="shared" si="43"/>
        <v>2.9163886405275008E-2</v>
      </c>
      <c r="AV37" s="19">
        <f t="shared" si="43"/>
        <v>-6.0191326341261231E-3</v>
      </c>
      <c r="AW37" s="19">
        <f t="shared" si="43"/>
        <v>-6.8500151100776563E-3</v>
      </c>
      <c r="AX37" s="19">
        <f t="shared" si="43"/>
        <v>-8.2573984550977642E-3</v>
      </c>
    </row>
    <row r="38" spans="25:52">
      <c r="Y38" s="8" t="s">
        <v>513</v>
      </c>
      <c r="Z38" s="11"/>
      <c r="AA38" s="11"/>
      <c r="AB38" s="19">
        <f t="shared" ref="AB38:AX38" si="44">AB6/AA6-1</f>
        <v>3.7624008920949858E-2</v>
      </c>
      <c r="AC38" s="19">
        <f t="shared" si="44"/>
        <v>1.7915288592287304E-2</v>
      </c>
      <c r="AD38" s="19">
        <f t="shared" si="44"/>
        <v>1.9506499214946293E-2</v>
      </c>
      <c r="AE38" s="19">
        <f t="shared" si="44"/>
        <v>4.1809166564219957E-2</v>
      </c>
      <c r="AF38" s="19">
        <f t="shared" si="44"/>
        <v>8.4414304144950547E-2</v>
      </c>
      <c r="AG38" s="19">
        <f t="shared" si="44"/>
        <v>2.2208768527415046E-2</v>
      </c>
      <c r="AH38" s="19">
        <f t="shared" si="44"/>
        <v>2.6450256002389372E-2</v>
      </c>
      <c r="AI38" s="19">
        <f t="shared" si="44"/>
        <v>-2.1623537490683908E-2</v>
      </c>
      <c r="AJ38" s="19">
        <f t="shared" si="44"/>
        <v>1.6671056817910035E-2</v>
      </c>
      <c r="AK38" s="19">
        <f t="shared" si="44"/>
        <v>9.8437238554205386E-4</v>
      </c>
      <c r="AL38" s="19">
        <f t="shared" si="44"/>
        <v>-1.2476984832787696E-3</v>
      </c>
      <c r="AM38" s="19">
        <f t="shared" si="44"/>
        <v>-2.0464224624850647E-2</v>
      </c>
      <c r="AN38" s="19">
        <f t="shared" si="44"/>
        <v>-3.5055214864842754E-2</v>
      </c>
      <c r="AO38" s="19">
        <f t="shared" si="44"/>
        <v>-3.0933651965057929E-2</v>
      </c>
      <c r="AP38" s="19">
        <f t="shared" si="44"/>
        <v>-1.0239066267936359E-3</v>
      </c>
      <c r="AQ38" s="19">
        <f t="shared" si="44"/>
        <v>-2.9662682923204953E-2</v>
      </c>
      <c r="AR38" s="19">
        <f t="shared" si="44"/>
        <v>-2.9616648839210225E-3</v>
      </c>
      <c r="AS38" s="19">
        <f t="shared" si="44"/>
        <v>-4.1265636144072193E-2</v>
      </c>
      <c r="AT38" s="19">
        <f t="shared" si="44"/>
        <v>-4.6728663396560122E-2</v>
      </c>
      <c r="AU38" s="19">
        <f t="shared" si="44"/>
        <v>-5.7220841476267603E-3</v>
      </c>
      <c r="AV38" s="19">
        <f t="shared" si="44"/>
        <v>-1.285817666692346E-2</v>
      </c>
      <c r="AW38" s="19">
        <f t="shared" si="44"/>
        <v>-1.1836887313448785E-2</v>
      </c>
      <c r="AX38" s="19">
        <f t="shared" si="44"/>
        <v>6.7902769625276527E-3</v>
      </c>
    </row>
    <row r="39" spans="25:52">
      <c r="Y39" s="8" t="s">
        <v>6</v>
      </c>
      <c r="Z39" s="11"/>
      <c r="AA39" s="11"/>
      <c r="AB39" s="19">
        <f t="shared" ref="AB39:AX39" si="45">AB7/AA7-1</f>
        <v>2.3795322022318821E-2</v>
      </c>
      <c r="AC39" s="19">
        <f t="shared" si="45"/>
        <v>3.9129197301478458E-2</v>
      </c>
      <c r="AD39" s="19">
        <f t="shared" si="45"/>
        <v>8.5434140485745047E-3</v>
      </c>
      <c r="AE39" s="19">
        <f t="shared" si="45"/>
        <v>4.5610826755252853E-2</v>
      </c>
      <c r="AF39" s="19">
        <f t="shared" si="45"/>
        <v>4.9689880086704052E-2</v>
      </c>
      <c r="AG39" s="19">
        <f t="shared" si="45"/>
        <v>3.4377355336067561E-2</v>
      </c>
      <c r="AH39" s="19">
        <f t="shared" si="45"/>
        <v>2.6496982039344363E-2</v>
      </c>
      <c r="AI39" s="19">
        <f t="shared" si="45"/>
        <v>2.4626220832650869E-3</v>
      </c>
      <c r="AJ39" s="19">
        <f t="shared" si="45"/>
        <v>1.2274397288708938E-2</v>
      </c>
      <c r="AK39" s="19">
        <f t="shared" si="45"/>
        <v>-5.2246261756084822E-3</v>
      </c>
      <c r="AL39" s="19">
        <f t="shared" si="45"/>
        <v>-6.7131793623748104E-3</v>
      </c>
      <c r="AM39" s="19">
        <f t="shared" si="45"/>
        <v>-5.9825617626590888E-2</v>
      </c>
      <c r="AN39" s="19">
        <f t="shared" si="45"/>
        <v>7.186362937224855E-3</v>
      </c>
      <c r="AO39" s="19">
        <f t="shared" si="45"/>
        <v>-2.6138964719416569E-3</v>
      </c>
      <c r="AP39" s="19">
        <f t="shared" si="45"/>
        <v>1.9235284412672415E-2</v>
      </c>
      <c r="AQ39" s="19">
        <f t="shared" si="45"/>
        <v>-2.7979451313380976E-2</v>
      </c>
      <c r="AR39" s="19">
        <f t="shared" si="45"/>
        <v>-5.2750538351506782E-2</v>
      </c>
      <c r="AS39" s="19">
        <f t="shared" si="45"/>
        <v>-1.0174113186775524E-2</v>
      </c>
      <c r="AT39" s="19">
        <f t="shared" si="45"/>
        <v>-3.0033582679382831E-2</v>
      </c>
      <c r="AU39" s="19">
        <f t="shared" si="45"/>
        <v>-3.1239422797523564E-2</v>
      </c>
      <c r="AV39" s="19">
        <f t="shared" si="45"/>
        <v>5.1093116959397555E-3</v>
      </c>
      <c r="AW39" s="19">
        <f t="shared" si="45"/>
        <v>4.4220606888272229E-3</v>
      </c>
      <c r="AX39" s="19">
        <f t="shared" si="45"/>
        <v>3.499225427987529E-4</v>
      </c>
    </row>
    <row r="40" spans="25:52">
      <c r="Y40" s="8" t="s">
        <v>7</v>
      </c>
      <c r="Z40" s="11"/>
      <c r="AA40" s="11"/>
      <c r="AB40" s="19">
        <f t="shared" ref="AB40:AX40" si="46">AB8/AA8-1</f>
        <v>-4.8183382339202385E-2</v>
      </c>
      <c r="AC40" s="19">
        <f t="shared" si="46"/>
        <v>-3.6334855814226241E-3</v>
      </c>
      <c r="AD40" s="19">
        <f t="shared" si="46"/>
        <v>-2.8484594007519681E-2</v>
      </c>
      <c r="AE40" s="19">
        <f t="shared" si="46"/>
        <v>0.11800273752218593</v>
      </c>
      <c r="AF40" s="19">
        <f t="shared" si="46"/>
        <v>-9.2653068250858617E-3</v>
      </c>
      <c r="AG40" s="19">
        <f t="shared" si="46"/>
        <v>9.9197189414726106E-2</v>
      </c>
      <c r="AH40" s="19">
        <f t="shared" si="46"/>
        <v>5.4305549884818394E-2</v>
      </c>
      <c r="AI40" s="19">
        <f t="shared" si="46"/>
        <v>-0.11030208511895345</v>
      </c>
      <c r="AJ40" s="19">
        <f t="shared" si="46"/>
        <v>-0.59546347464180549</v>
      </c>
      <c r="AK40" s="19">
        <f t="shared" si="46"/>
        <v>0.59289223910049871</v>
      </c>
      <c r="AL40" s="19">
        <f t="shared" si="46"/>
        <v>-0.50025631650692182</v>
      </c>
      <c r="AM40" s="19">
        <f t="shared" si="46"/>
        <v>-4.0483974728554917E-2</v>
      </c>
      <c r="AN40" s="19">
        <f t="shared" si="46"/>
        <v>1.4088263000453294E-2</v>
      </c>
      <c r="AO40" s="19">
        <f t="shared" si="46"/>
        <v>0.10178164704729475</v>
      </c>
      <c r="AP40" s="19">
        <f t="shared" si="46"/>
        <v>-0.14075077450436213</v>
      </c>
      <c r="AQ40" s="19">
        <f t="shared" si="46"/>
        <v>7.9355009868581128E-2</v>
      </c>
      <c r="AR40" s="19">
        <f t="shared" si="46"/>
        <v>-0.23210186597881521</v>
      </c>
      <c r="AS40" s="19">
        <f t="shared" si="46"/>
        <v>3.2547337617089278E-2</v>
      </c>
      <c r="AT40" s="19">
        <f t="shared" si="46"/>
        <v>4.9066371352386007E-2</v>
      </c>
      <c r="AU40" s="19">
        <f t="shared" si="46"/>
        <v>-0.18264177749745292</v>
      </c>
      <c r="AV40" s="19">
        <f t="shared" si="46"/>
        <v>-0.1491496114783456</v>
      </c>
      <c r="AW40" s="19">
        <f t="shared" si="46"/>
        <v>-0.10579514735619111</v>
      </c>
      <c r="AX40" s="19">
        <f t="shared" si="46"/>
        <v>1.2165752415547404E-2</v>
      </c>
    </row>
    <row r="41" spans="25:52">
      <c r="Y41" s="10" t="s">
        <v>8</v>
      </c>
      <c r="Z41" s="24"/>
      <c r="AA41" s="24"/>
      <c r="AB41" s="21">
        <f t="shared" ref="AB41:AX41" si="47">AB9/AA9-1</f>
        <v>-9.9299541545848635E-3</v>
      </c>
      <c r="AC41" s="21">
        <f t="shared" si="47"/>
        <v>4.2157607712125511E-3</v>
      </c>
      <c r="AD41" s="21">
        <f t="shared" si="47"/>
        <v>-3.5585511889794086E-3</v>
      </c>
      <c r="AE41" s="21">
        <f t="shared" si="47"/>
        <v>4.1434254778950796E-2</v>
      </c>
      <c r="AF41" s="21">
        <f t="shared" si="47"/>
        <v>9.429359635746648E-3</v>
      </c>
      <c r="AG41" s="21">
        <f t="shared" si="47"/>
        <v>3.3922498158295289E-2</v>
      </c>
      <c r="AH41" s="21">
        <f t="shared" si="47"/>
        <v>2.3099235258872808E-2</v>
      </c>
      <c r="AI41" s="21">
        <f t="shared" si="47"/>
        <v>-4.4545187601056857E-2</v>
      </c>
      <c r="AJ41" s="21">
        <f t="shared" si="47"/>
        <v>-0.18120731566955939</v>
      </c>
      <c r="AK41" s="21">
        <f t="shared" si="47"/>
        <v>9.3307159764591141E-2</v>
      </c>
      <c r="AL41" s="21">
        <f t="shared" si="47"/>
        <v>-0.11744012804281889</v>
      </c>
      <c r="AM41" s="21">
        <f t="shared" si="47"/>
        <v>-1.8160681001081369E-2</v>
      </c>
      <c r="AN41" s="21">
        <f t="shared" si="47"/>
        <v>-6.4221970200173395E-3</v>
      </c>
      <c r="AO41" s="21">
        <f t="shared" si="47"/>
        <v>6.5989473929639608E-4</v>
      </c>
      <c r="AP41" s="21">
        <f t="shared" si="47"/>
        <v>-1.5009902794102747E-2</v>
      </c>
      <c r="AQ41" s="21">
        <f t="shared" si="47"/>
        <v>8.8698726386482463E-4</v>
      </c>
      <c r="AR41" s="21">
        <f t="shared" si="47"/>
        <v>-2.2002950122749443E-2</v>
      </c>
      <c r="AS41" s="21">
        <f t="shared" si="47"/>
        <v>-3.5244645302552557E-2</v>
      </c>
      <c r="AT41" s="21">
        <f t="shared" si="47"/>
        <v>-1.9128376334811792E-2</v>
      </c>
      <c r="AU41" s="21">
        <f t="shared" si="47"/>
        <v>-1.3972681601773784E-2</v>
      </c>
      <c r="AV41" s="21">
        <f t="shared" si="47"/>
        <v>-2.0312281212354066E-2</v>
      </c>
      <c r="AW41" s="21">
        <f t="shared" si="47"/>
        <v>-1.5004125878022578E-2</v>
      </c>
      <c r="AX41" s="21">
        <f t="shared" si="47"/>
        <v>-1.189899248641102E-3</v>
      </c>
    </row>
  </sheetData>
  <phoneticPr fontId="9"/>
  <pageMargins left="0.78740157480314965" right="0.78740157480314965" top="0.98425196850393704" bottom="0.98425196850393704" header="0.51181102362204722" footer="0.51181102362204722"/>
  <pageSetup paperSize="9" scale="39" orientation="landscape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J131"/>
  <sheetViews>
    <sheetView zoomScale="85" zoomScaleNormal="85" workbookViewId="0">
      <pane xSplit="25" ySplit="4" topLeftCell="Z5" activePane="bottomRight" state="frozen"/>
      <selection pane="topRight" activeCell="Z1" sqref="Z1"/>
      <selection pane="bottomLeft" activeCell="A5" sqref="A5"/>
      <selection pane="bottomRight" activeCell="Y43" sqref="Y43"/>
    </sheetView>
  </sheetViews>
  <sheetFormatPr defaultColWidth="9" defaultRowHeight="13.8"/>
  <cols>
    <col min="1" max="1" width="1.6640625" style="1" customWidth="1"/>
    <col min="2" max="23" width="1.6640625" style="1" hidden="1" customWidth="1"/>
    <col min="24" max="24" width="1.6640625" style="1" customWidth="1"/>
    <col min="25" max="25" width="30.109375" style="1" customWidth="1"/>
    <col min="26" max="26" width="10.6640625" style="1" customWidth="1"/>
    <col min="27" max="27" width="8.88671875" style="1" customWidth="1"/>
    <col min="28" max="50" width="8.77734375" style="1" bestFit="1" customWidth="1"/>
    <col min="51" max="57" width="7.6640625" style="1" hidden="1" customWidth="1"/>
    <col min="58" max="58" width="26.109375" style="1" hidden="1" customWidth="1"/>
    <col min="59" max="59" width="5.6640625" style="1" hidden="1" customWidth="1"/>
    <col min="60" max="61" width="9" style="1"/>
    <col min="62" max="62" width="9.21875" style="1" bestFit="1" customWidth="1"/>
    <col min="63" max="16384" width="9" style="1"/>
  </cols>
  <sheetData>
    <row r="1" spans="1:62" ht="24">
      <c r="A1" s="373" t="s">
        <v>270</v>
      </c>
      <c r="Z1" s="166"/>
      <c r="AA1" s="166"/>
    </row>
    <row r="2" spans="1:62" ht="15" customHeight="1">
      <c r="A2" s="373"/>
      <c r="Z2" s="166"/>
      <c r="AA2" s="166"/>
    </row>
    <row r="3" spans="1:62" ht="16.8" thickBot="1">
      <c r="X3" s="410" t="s">
        <v>282</v>
      </c>
    </row>
    <row r="4" spans="1:62" ht="14.4" thickBot="1">
      <c r="X4" s="415" t="s">
        <v>76</v>
      </c>
      <c r="Y4" s="26"/>
      <c r="Z4" s="417"/>
      <c r="AA4" s="27">
        <v>1990</v>
      </c>
      <c r="AB4" s="27">
        <f t="shared" ref="AB4:BE4" si="0">AA4+1</f>
        <v>1991</v>
      </c>
      <c r="AC4" s="27">
        <f t="shared" si="0"/>
        <v>1992</v>
      </c>
      <c r="AD4" s="27">
        <f t="shared" si="0"/>
        <v>1993</v>
      </c>
      <c r="AE4" s="27">
        <f t="shared" si="0"/>
        <v>1994</v>
      </c>
      <c r="AF4" s="27">
        <f t="shared" si="0"/>
        <v>1995</v>
      </c>
      <c r="AG4" s="27">
        <f t="shared" si="0"/>
        <v>1996</v>
      </c>
      <c r="AH4" s="27">
        <f t="shared" si="0"/>
        <v>1997</v>
      </c>
      <c r="AI4" s="27">
        <f t="shared" si="0"/>
        <v>1998</v>
      </c>
      <c r="AJ4" s="27">
        <f t="shared" si="0"/>
        <v>1999</v>
      </c>
      <c r="AK4" s="27">
        <f t="shared" si="0"/>
        <v>2000</v>
      </c>
      <c r="AL4" s="172">
        <f t="shared" si="0"/>
        <v>2001</v>
      </c>
      <c r="AM4" s="172">
        <f t="shared" si="0"/>
        <v>2002</v>
      </c>
      <c r="AN4" s="172">
        <f t="shared" si="0"/>
        <v>2003</v>
      </c>
      <c r="AO4" s="27">
        <f t="shared" si="0"/>
        <v>2004</v>
      </c>
      <c r="AP4" s="27">
        <f t="shared" si="0"/>
        <v>2005</v>
      </c>
      <c r="AQ4" s="27">
        <f t="shared" si="0"/>
        <v>2006</v>
      </c>
      <c r="AR4" s="27">
        <f t="shared" si="0"/>
        <v>2007</v>
      </c>
      <c r="AS4" s="27">
        <f t="shared" si="0"/>
        <v>2008</v>
      </c>
      <c r="AT4" s="27">
        <f t="shared" si="0"/>
        <v>2009</v>
      </c>
      <c r="AU4" s="27">
        <f t="shared" si="0"/>
        <v>2010</v>
      </c>
      <c r="AV4" s="27">
        <f t="shared" si="0"/>
        <v>2011</v>
      </c>
      <c r="AW4" s="27">
        <f t="shared" si="0"/>
        <v>2012</v>
      </c>
      <c r="AX4" s="27">
        <f t="shared" si="0"/>
        <v>2013</v>
      </c>
      <c r="AY4" s="27">
        <f t="shared" si="0"/>
        <v>2014</v>
      </c>
      <c r="AZ4" s="27">
        <f t="shared" si="0"/>
        <v>2015</v>
      </c>
      <c r="BA4" s="27">
        <f t="shared" si="0"/>
        <v>2016</v>
      </c>
      <c r="BB4" s="27">
        <f t="shared" si="0"/>
        <v>2017</v>
      </c>
      <c r="BC4" s="27">
        <f t="shared" si="0"/>
        <v>2018</v>
      </c>
      <c r="BD4" s="27">
        <f t="shared" si="0"/>
        <v>2019</v>
      </c>
      <c r="BE4" s="27">
        <f t="shared" si="0"/>
        <v>2020</v>
      </c>
      <c r="BF4" s="27" t="s">
        <v>139</v>
      </c>
      <c r="BG4" s="28" t="s">
        <v>11</v>
      </c>
    </row>
    <row r="5" spans="1:62" ht="15" customHeight="1">
      <c r="X5" s="120" t="s">
        <v>14</v>
      </c>
      <c r="Y5" s="121"/>
      <c r="Z5" s="122"/>
      <c r="AA5" s="122">
        <f>SUM(AA6:AA10)</f>
        <v>6358.8729405521362</v>
      </c>
      <c r="AB5" s="122">
        <f t="shared" ref="AB5:AX5" si="1">SUM(AB6:AB10)</f>
        <v>6598.0747457622947</v>
      </c>
      <c r="AC5" s="122">
        <f t="shared" si="1"/>
        <v>6716.2747163188842</v>
      </c>
      <c r="AD5" s="122">
        <f t="shared" si="1"/>
        <v>6847.2993840387926</v>
      </c>
      <c r="AE5" s="122">
        <f t="shared" si="1"/>
        <v>7133.5915500976935</v>
      </c>
      <c r="AF5" s="122">
        <f t="shared" si="1"/>
        <v>7735.7821246902267</v>
      </c>
      <c r="AG5" s="122">
        <f t="shared" si="1"/>
        <v>7907.5921086743811</v>
      </c>
      <c r="AH5" s="122">
        <f t="shared" si="1"/>
        <v>8116.7575132335396</v>
      </c>
      <c r="AI5" s="122">
        <f t="shared" si="1"/>
        <v>7941.2563338996933</v>
      </c>
      <c r="AJ5" s="122">
        <f t="shared" si="1"/>
        <v>8073.6607778917805</v>
      </c>
      <c r="AK5" s="122">
        <f t="shared" si="1"/>
        <v>8081.613705374144</v>
      </c>
      <c r="AL5" s="122">
        <f t="shared" si="1"/>
        <v>8071.5404170443408</v>
      </c>
      <c r="AM5" s="122">
        <f t="shared" si="1"/>
        <v>7906.3641936880595</v>
      </c>
      <c r="AN5" s="122">
        <f t="shared" si="1"/>
        <v>7629.1913973679166</v>
      </c>
      <c r="AO5" s="122">
        <f t="shared" si="1"/>
        <v>7393.1876421673614</v>
      </c>
      <c r="AP5" s="122">
        <f t="shared" si="1"/>
        <v>7385.609789441758</v>
      </c>
      <c r="AQ5" s="122">
        <f t="shared" si="1"/>
        <v>7166.5336528676862</v>
      </c>
      <c r="AR5" s="122">
        <f t="shared" si="1"/>
        <v>7145.3030860403751</v>
      </c>
      <c r="AS5" s="122">
        <f t="shared" si="1"/>
        <v>6850.4419996391916</v>
      </c>
      <c r="AT5" s="122">
        <f t="shared" si="1"/>
        <v>6530.3325924896253</v>
      </c>
      <c r="AU5" s="122">
        <f t="shared" si="1"/>
        <v>6492.9710572959621</v>
      </c>
      <c r="AV5" s="122">
        <f t="shared" si="1"/>
        <v>6409.4837418336438</v>
      </c>
      <c r="AW5" s="122">
        <f t="shared" si="1"/>
        <v>6333.6168647341337</v>
      </c>
      <c r="AX5" s="122">
        <f t="shared" si="1"/>
        <v>6376.6309055861284</v>
      </c>
      <c r="AY5" s="122"/>
      <c r="AZ5" s="122"/>
      <c r="BA5" s="122"/>
      <c r="BB5" s="122"/>
      <c r="BC5" s="122"/>
      <c r="BD5" s="122"/>
      <c r="BE5" s="122"/>
      <c r="BF5" s="122"/>
      <c r="BG5" s="124"/>
      <c r="BI5" s="32"/>
      <c r="BJ5" s="32"/>
    </row>
    <row r="6" spans="1:62" ht="15" customHeight="1">
      <c r="X6" s="125"/>
      <c r="Y6" s="126" t="s">
        <v>1</v>
      </c>
      <c r="Z6" s="127"/>
      <c r="AA6" s="127">
        <v>836.48201277591477</v>
      </c>
      <c r="AB6" s="127">
        <v>860.81082166273848</v>
      </c>
      <c r="AC6" s="127">
        <v>856.04344735344807</v>
      </c>
      <c r="AD6" s="127">
        <v>892.14097607155134</v>
      </c>
      <c r="AE6" s="127">
        <v>967.26171300191413</v>
      </c>
      <c r="AF6" s="127">
        <v>1335.6974965945042</v>
      </c>
      <c r="AG6" s="127">
        <v>1378.2128486487029</v>
      </c>
      <c r="AH6" s="127">
        <v>1434.7737612612887</v>
      </c>
      <c r="AI6" s="127">
        <v>1439.2560141409367</v>
      </c>
      <c r="AJ6" s="127">
        <v>1532.205198291811</v>
      </c>
      <c r="AK6" s="127">
        <v>1585.596357732823</v>
      </c>
      <c r="AL6" s="127">
        <v>1758.3969223353472</v>
      </c>
      <c r="AM6" s="127">
        <v>1816.1810165792674</v>
      </c>
      <c r="AN6" s="127">
        <v>1848.9124581948317</v>
      </c>
      <c r="AO6" s="127">
        <v>1861.2761667201166</v>
      </c>
      <c r="AP6" s="127">
        <v>2090.7191087132801</v>
      </c>
      <c r="AQ6" s="127">
        <v>2080.1237665079052</v>
      </c>
      <c r="AR6" s="127">
        <v>2164.1483055666422</v>
      </c>
      <c r="AS6" s="127">
        <v>2118.0826897338211</v>
      </c>
      <c r="AT6" s="127">
        <v>2060.8303659304529</v>
      </c>
      <c r="AU6" s="127">
        <v>2083.6333994006736</v>
      </c>
      <c r="AV6" s="127">
        <v>2275.5235460010349</v>
      </c>
      <c r="AW6" s="127">
        <v>2271.4597293979759</v>
      </c>
      <c r="AX6" s="127">
        <v>2340.9453766313259</v>
      </c>
      <c r="AY6" s="127"/>
      <c r="AZ6" s="127"/>
      <c r="BA6" s="127"/>
      <c r="BB6" s="127"/>
      <c r="BC6" s="127"/>
      <c r="BD6" s="127"/>
      <c r="BE6" s="127"/>
      <c r="BF6" s="127"/>
      <c r="BG6" s="129"/>
      <c r="BI6" s="32"/>
      <c r="BJ6" s="32"/>
    </row>
    <row r="7" spans="1:62" ht="15" customHeight="1">
      <c r="X7" s="125"/>
      <c r="Y7" s="130" t="s">
        <v>2</v>
      </c>
      <c r="Z7" s="131"/>
      <c r="AA7" s="131">
        <v>1359.5181418322281</v>
      </c>
      <c r="AB7" s="131">
        <v>1428.4066421880352</v>
      </c>
      <c r="AC7" s="131">
        <v>1467.4797799296775</v>
      </c>
      <c r="AD7" s="131">
        <v>1566.0525662824898</v>
      </c>
      <c r="AE7" s="131">
        <v>1698.8175331708651</v>
      </c>
      <c r="AF7" s="131">
        <v>1790.2682660907703</v>
      </c>
      <c r="AG7" s="131">
        <v>1857.6402841835468</v>
      </c>
      <c r="AH7" s="131">
        <v>1959.0462715725582</v>
      </c>
      <c r="AI7" s="131">
        <v>1865.317128007792</v>
      </c>
      <c r="AJ7" s="131">
        <v>1907.2433130655941</v>
      </c>
      <c r="AK7" s="131">
        <v>1961.7589090097354</v>
      </c>
      <c r="AL7" s="131">
        <v>1956.1288716289782</v>
      </c>
      <c r="AM7" s="131">
        <v>1989.7656349060958</v>
      </c>
      <c r="AN7" s="131">
        <v>1959.3420778012583</v>
      </c>
      <c r="AO7" s="131">
        <v>1981.3113920053165</v>
      </c>
      <c r="AP7" s="131">
        <v>1965.3976135733053</v>
      </c>
      <c r="AQ7" s="131">
        <v>1947.1893699459047</v>
      </c>
      <c r="AR7" s="131">
        <v>1989.0973844853866</v>
      </c>
      <c r="AS7" s="131">
        <v>1910.678721792342</v>
      </c>
      <c r="AT7" s="131">
        <v>1789.9326893083519</v>
      </c>
      <c r="AU7" s="131">
        <v>1817.4965410525178</v>
      </c>
      <c r="AV7" s="131">
        <v>1760.8209900941904</v>
      </c>
      <c r="AW7" s="131">
        <v>1784.3052794474697</v>
      </c>
      <c r="AX7" s="131">
        <v>1809.1232005516611</v>
      </c>
      <c r="AY7" s="131"/>
      <c r="AZ7" s="131"/>
      <c r="BA7" s="131"/>
      <c r="BB7" s="131"/>
      <c r="BC7" s="131"/>
      <c r="BD7" s="131"/>
      <c r="BE7" s="131"/>
      <c r="BF7" s="131"/>
      <c r="BG7" s="133"/>
      <c r="BI7" s="32"/>
      <c r="BJ7" s="32"/>
    </row>
    <row r="8" spans="1:62" ht="15" customHeight="1">
      <c r="X8" s="125"/>
      <c r="Y8" s="130" t="s">
        <v>3</v>
      </c>
      <c r="Z8" s="131"/>
      <c r="AA8" s="131">
        <v>3950.747691468327</v>
      </c>
      <c r="AB8" s="131">
        <v>4099.748217531419</v>
      </c>
      <c r="AC8" s="131">
        <v>4172.2660632084553</v>
      </c>
      <c r="AD8" s="131">
        <v>4137.0115201468689</v>
      </c>
      <c r="AE8" s="131">
        <v>4209.1875944705189</v>
      </c>
      <c r="AF8" s="131">
        <v>4328.002324982348</v>
      </c>
      <c r="AG8" s="131">
        <v>4405.7338985664564</v>
      </c>
      <c r="AH8" s="131">
        <v>4448.622765904277</v>
      </c>
      <c r="AI8" s="131">
        <v>4345.4858223567771</v>
      </c>
      <c r="AJ8" s="131">
        <v>4324.1845027219197</v>
      </c>
      <c r="AK8" s="131">
        <v>4219.0865379389334</v>
      </c>
      <c r="AL8" s="131">
        <v>4046.3653743766226</v>
      </c>
      <c r="AM8" s="131">
        <v>3785.9374737991138</v>
      </c>
      <c r="AN8" s="131">
        <v>3520.538905547985</v>
      </c>
      <c r="AO8" s="131">
        <v>3228.7486745120541</v>
      </c>
      <c r="AP8" s="131">
        <v>2990.3181273502801</v>
      </c>
      <c r="AQ8" s="131">
        <v>2810.9489498027124</v>
      </c>
      <c r="AR8" s="131">
        <v>2678.7489881272231</v>
      </c>
      <c r="AS8" s="131">
        <v>2529.891857503042</v>
      </c>
      <c r="AT8" s="131">
        <v>2371.77713404828</v>
      </c>
      <c r="AU8" s="131">
        <v>2219.5230218419983</v>
      </c>
      <c r="AV8" s="131">
        <v>2110.5173339826783</v>
      </c>
      <c r="AW8" s="131">
        <v>2038.5109403315471</v>
      </c>
      <c r="AX8" s="131">
        <v>1974.0445688678033</v>
      </c>
      <c r="AY8" s="131"/>
      <c r="AZ8" s="131"/>
      <c r="BA8" s="131"/>
      <c r="BB8" s="131"/>
      <c r="BC8" s="131"/>
      <c r="BD8" s="131"/>
      <c r="BE8" s="131"/>
      <c r="BF8" s="131"/>
      <c r="BG8" s="133"/>
      <c r="BI8" s="32"/>
      <c r="BJ8" s="32"/>
    </row>
    <row r="9" spans="1:62" ht="15" customHeight="1">
      <c r="X9" s="125"/>
      <c r="Y9" s="130" t="s">
        <v>507</v>
      </c>
      <c r="Z9" s="196"/>
      <c r="AA9" s="196">
        <v>212.125094475666</v>
      </c>
      <c r="AB9" s="196">
        <v>209.10906438010181</v>
      </c>
      <c r="AC9" s="196">
        <v>220.48542582730329</v>
      </c>
      <c r="AD9" s="196">
        <v>252.09432153788217</v>
      </c>
      <c r="AE9" s="196">
        <v>258.32470945439502</v>
      </c>
      <c r="AF9" s="196">
        <v>281.81403702260411</v>
      </c>
      <c r="AG9" s="196">
        <v>266.00507727567486</v>
      </c>
      <c r="AH9" s="196">
        <v>274.3147144954159</v>
      </c>
      <c r="AI9" s="196">
        <v>291.19736939418715</v>
      </c>
      <c r="AJ9" s="196">
        <v>310.02776381245559</v>
      </c>
      <c r="AK9" s="196">
        <v>315.17190069265246</v>
      </c>
      <c r="AL9" s="196">
        <v>310.6492487033928</v>
      </c>
      <c r="AM9" s="196">
        <v>314.48006840358255</v>
      </c>
      <c r="AN9" s="196">
        <v>300.39795582384198</v>
      </c>
      <c r="AO9" s="196">
        <v>321.8514089298742</v>
      </c>
      <c r="AP9" s="196">
        <v>339.17493980489257</v>
      </c>
      <c r="AQ9" s="196">
        <v>328.2715666111643</v>
      </c>
      <c r="AR9" s="196">
        <v>313.30840786112338</v>
      </c>
      <c r="AS9" s="196">
        <v>291.78873060998603</v>
      </c>
      <c r="AT9" s="196">
        <v>307.7924032025403</v>
      </c>
      <c r="AU9" s="196">
        <v>372.31809500077304</v>
      </c>
      <c r="AV9" s="196">
        <v>262.62187175573968</v>
      </c>
      <c r="AW9" s="196">
        <v>239.3409155571409</v>
      </c>
      <c r="AX9" s="196">
        <v>252.51775953533854</v>
      </c>
      <c r="AY9" s="196"/>
      <c r="AZ9" s="196"/>
      <c r="BA9" s="196"/>
      <c r="BB9" s="196"/>
      <c r="BC9" s="196"/>
      <c r="BD9" s="196"/>
      <c r="BE9" s="196"/>
      <c r="BF9" s="196"/>
      <c r="BG9" s="198"/>
      <c r="BI9" s="32"/>
      <c r="BJ9" s="32"/>
    </row>
    <row r="10" spans="1:62" ht="15" customHeight="1" thickBot="1">
      <c r="X10" s="134"/>
      <c r="Y10" s="135" t="s">
        <v>32</v>
      </c>
      <c r="Z10" s="136"/>
      <c r="AA10" s="136" t="s">
        <v>579</v>
      </c>
      <c r="AB10" s="136" t="s">
        <v>579</v>
      </c>
      <c r="AC10" s="136" t="s">
        <v>579</v>
      </c>
      <c r="AD10" s="136" t="s">
        <v>579</v>
      </c>
      <c r="AE10" s="136" t="s">
        <v>579</v>
      </c>
      <c r="AF10" s="136" t="s">
        <v>579</v>
      </c>
      <c r="AG10" s="136" t="s">
        <v>579</v>
      </c>
      <c r="AH10" s="136" t="s">
        <v>579</v>
      </c>
      <c r="AI10" s="136" t="s">
        <v>579</v>
      </c>
      <c r="AJ10" s="136" t="s">
        <v>579</v>
      </c>
      <c r="AK10" s="136" t="s">
        <v>579</v>
      </c>
      <c r="AL10" s="136" t="s">
        <v>579</v>
      </c>
      <c r="AM10" s="136" t="s">
        <v>579</v>
      </c>
      <c r="AN10" s="136" t="s">
        <v>579</v>
      </c>
      <c r="AO10" s="136" t="s">
        <v>579</v>
      </c>
      <c r="AP10" s="136" t="s">
        <v>579</v>
      </c>
      <c r="AQ10" s="136" t="s">
        <v>579</v>
      </c>
      <c r="AR10" s="136" t="s">
        <v>579</v>
      </c>
      <c r="AS10" s="136" t="s">
        <v>579</v>
      </c>
      <c r="AT10" s="136" t="s">
        <v>579</v>
      </c>
      <c r="AU10" s="136" t="s">
        <v>579</v>
      </c>
      <c r="AV10" s="136" t="s">
        <v>579</v>
      </c>
      <c r="AW10" s="136" t="s">
        <v>579</v>
      </c>
      <c r="AX10" s="136" t="s">
        <v>579</v>
      </c>
      <c r="AY10" s="136"/>
      <c r="AZ10" s="136"/>
      <c r="BA10" s="136"/>
      <c r="BB10" s="136"/>
      <c r="BC10" s="136"/>
      <c r="BD10" s="136"/>
      <c r="BE10" s="136"/>
      <c r="BF10" s="136"/>
      <c r="BG10" s="138"/>
      <c r="BI10" s="32"/>
      <c r="BJ10" s="32"/>
    </row>
    <row r="11" spans="1:62" ht="15" customHeight="1" thickBot="1">
      <c r="X11" s="169" t="s">
        <v>34</v>
      </c>
      <c r="Y11" s="29"/>
      <c r="Z11" s="355"/>
      <c r="AA11" s="355">
        <v>0.108589407232</v>
      </c>
      <c r="AB11" s="355">
        <v>0.15716200842000003</v>
      </c>
      <c r="AC11" s="355">
        <v>0.16642027838000001</v>
      </c>
      <c r="AD11" s="355">
        <v>0.15600631673999998</v>
      </c>
      <c r="AE11" s="355">
        <v>0.15024321428000001</v>
      </c>
      <c r="AF11" s="355">
        <v>0.14951805392800002</v>
      </c>
      <c r="AG11" s="355">
        <v>0.14504926738400001</v>
      </c>
      <c r="AH11" s="355">
        <v>0.14131693539199999</v>
      </c>
      <c r="AI11" s="355">
        <v>0.126430106992</v>
      </c>
      <c r="AJ11" s="355">
        <v>0.11322938643199998</v>
      </c>
      <c r="AK11" s="355">
        <v>0.10790208393999999</v>
      </c>
      <c r="AL11" s="355">
        <v>9.7638621836E-2</v>
      </c>
      <c r="AM11" s="355">
        <v>9.4047716472000012E-2</v>
      </c>
      <c r="AN11" s="355">
        <v>0.10425156427200001</v>
      </c>
      <c r="AO11" s="355">
        <v>0.10603042222799999</v>
      </c>
      <c r="AP11" s="355">
        <v>0.113840762636</v>
      </c>
      <c r="AQ11" s="355">
        <v>0.109599135532</v>
      </c>
      <c r="AR11" s="355">
        <v>0.114970307796</v>
      </c>
      <c r="AS11" s="355">
        <v>0.115835098432</v>
      </c>
      <c r="AT11" s="355">
        <v>0.10783110987600002</v>
      </c>
      <c r="AU11" s="355">
        <v>0.10163667864000002</v>
      </c>
      <c r="AV11" s="355">
        <v>9.9876330656000004E-2</v>
      </c>
      <c r="AW11" s="355">
        <v>9.7234415828000006E-2</v>
      </c>
      <c r="AX11" s="355">
        <v>9.0866498528000009E-2</v>
      </c>
      <c r="AY11" s="149"/>
      <c r="AZ11" s="149"/>
      <c r="BA11" s="149"/>
      <c r="BB11" s="149"/>
      <c r="BC11" s="149"/>
      <c r="BD11" s="149"/>
      <c r="BE11" s="149"/>
      <c r="BF11" s="355"/>
      <c r="BG11" s="170"/>
      <c r="BI11" s="32"/>
      <c r="BJ11" s="32"/>
    </row>
    <row r="12" spans="1:62" ht="15" customHeight="1" thickBot="1">
      <c r="X12" s="120" t="s">
        <v>15</v>
      </c>
      <c r="Y12" s="121"/>
      <c r="Z12" s="122"/>
      <c r="AA12" s="122">
        <f>SUM(AA13:AA14)</f>
        <v>9910.6586158148057</v>
      </c>
      <c r="AB12" s="122">
        <f t="shared" ref="AB12:AX12" si="2">SUM(AB13:AB14)</f>
        <v>9433.1295624956911</v>
      </c>
      <c r="AC12" s="122">
        <f t="shared" si="2"/>
        <v>9398.8544222426717</v>
      </c>
      <c r="AD12" s="122">
        <f t="shared" si="2"/>
        <v>9131.1318698893083</v>
      </c>
      <c r="AE12" s="122">
        <f t="shared" si="2"/>
        <v>10208.630427212323</v>
      </c>
      <c r="AF12" s="122">
        <f t="shared" si="2"/>
        <v>10114.044334040294</v>
      </c>
      <c r="AG12" s="122">
        <f t="shared" si="2"/>
        <v>11117.329105593026</v>
      </c>
      <c r="AH12" s="122">
        <f t="shared" si="2"/>
        <v>11721.061775922752</v>
      </c>
      <c r="AI12" s="122">
        <f t="shared" si="2"/>
        <v>10428.204222230408</v>
      </c>
      <c r="AJ12" s="122">
        <f t="shared" si="2"/>
        <v>4218.5895017867424</v>
      </c>
      <c r="AK12" s="122">
        <f t="shared" si="2"/>
        <v>6719.7584773469416</v>
      </c>
      <c r="AL12" s="122">
        <f t="shared" si="2"/>
        <v>3358.1568536531995</v>
      </c>
      <c r="AM12" s="122">
        <f t="shared" si="2"/>
        <v>3222.2053164553799</v>
      </c>
      <c r="AN12" s="122">
        <f t="shared" si="2"/>
        <v>3267.600592395062</v>
      </c>
      <c r="AO12" s="122">
        <f t="shared" si="2"/>
        <v>3600.1823625817474</v>
      </c>
      <c r="AP12" s="122">
        <f t="shared" si="2"/>
        <v>3093.4539066914222</v>
      </c>
      <c r="AQ12" s="122">
        <f t="shared" si="2"/>
        <v>3338.934971984921</v>
      </c>
      <c r="AR12" s="122">
        <f t="shared" si="2"/>
        <v>2563.9619346052978</v>
      </c>
      <c r="AS12" s="122">
        <f t="shared" si="2"/>
        <v>2647.4120693282616</v>
      </c>
      <c r="AT12" s="122">
        <f t="shared" si="2"/>
        <v>2777.3109730447109</v>
      </c>
      <c r="AU12" s="122">
        <f t="shared" si="2"/>
        <v>2270.0579602646444</v>
      </c>
      <c r="AV12" s="122">
        <f t="shared" si="2"/>
        <v>1931.4796974578469</v>
      </c>
      <c r="AW12" s="122">
        <f t="shared" si="2"/>
        <v>1727.1385182498025</v>
      </c>
      <c r="AX12" s="122">
        <f t="shared" si="2"/>
        <v>1748.1504578501849</v>
      </c>
      <c r="AY12" s="143"/>
      <c r="AZ12" s="143"/>
      <c r="BA12" s="143"/>
      <c r="BB12" s="143"/>
      <c r="BC12" s="143"/>
      <c r="BD12" s="143"/>
      <c r="BE12" s="143"/>
      <c r="BF12" s="122"/>
      <c r="BG12" s="144"/>
      <c r="BI12" s="32"/>
      <c r="BJ12" s="32"/>
    </row>
    <row r="13" spans="1:62" ht="15" customHeight="1" thickBot="1">
      <c r="X13" s="125"/>
      <c r="Y13" s="516" t="s">
        <v>508</v>
      </c>
      <c r="Z13" s="695"/>
      <c r="AA13" s="127">
        <v>9619.801675814806</v>
      </c>
      <c r="AB13" s="127">
        <v>9072.2158024956916</v>
      </c>
      <c r="AC13" s="127">
        <v>8983.0565122426724</v>
      </c>
      <c r="AD13" s="127">
        <v>8713.9467698893077</v>
      </c>
      <c r="AE13" s="127">
        <v>9763.7292412123224</v>
      </c>
      <c r="AF13" s="127">
        <v>9665.0972020402951</v>
      </c>
      <c r="AG13" s="127">
        <v>10681.396229593025</v>
      </c>
      <c r="AH13" s="127">
        <v>11297.257201922752</v>
      </c>
      <c r="AI13" s="127">
        <v>10030.881716230408</v>
      </c>
      <c r="AJ13" s="127">
        <v>3832.8404217867424</v>
      </c>
      <c r="AK13" s="127">
        <v>6348.456735346942</v>
      </c>
      <c r="AL13" s="127">
        <v>2984.6436536531996</v>
      </c>
      <c r="AM13" s="127">
        <v>2845.9561784553798</v>
      </c>
      <c r="AN13" s="127">
        <v>2887.6663863950621</v>
      </c>
      <c r="AO13" s="127">
        <v>3236.6771945817472</v>
      </c>
      <c r="AP13" s="127">
        <v>2725.6059846914222</v>
      </c>
      <c r="AQ13" s="127">
        <v>2943.5676946449212</v>
      </c>
      <c r="AR13" s="127">
        <v>2228.423159195298</v>
      </c>
      <c r="AS13" s="127">
        <v>2350.4653637382617</v>
      </c>
      <c r="AT13" s="127">
        <v>2518.229758144711</v>
      </c>
      <c r="AU13" s="127">
        <v>1995.1243775946446</v>
      </c>
      <c r="AV13" s="127">
        <v>1661.260515017847</v>
      </c>
      <c r="AW13" s="127">
        <v>1419.5961261498023</v>
      </c>
      <c r="AX13" s="127">
        <v>1389.1285478701848</v>
      </c>
      <c r="AY13" s="143"/>
      <c r="AZ13" s="143"/>
      <c r="BA13" s="143"/>
      <c r="BB13" s="143"/>
      <c r="BC13" s="143"/>
      <c r="BD13" s="143"/>
      <c r="BE13" s="143"/>
      <c r="BF13" s="127"/>
      <c r="BG13" s="144"/>
      <c r="BI13" s="32"/>
      <c r="BJ13" s="32"/>
    </row>
    <row r="14" spans="1:62" ht="15" customHeight="1" thickBot="1">
      <c r="X14" s="125"/>
      <c r="Y14" s="130" t="s">
        <v>509</v>
      </c>
      <c r="Z14" s="131"/>
      <c r="AA14" s="149">
        <v>290.85694000000001</v>
      </c>
      <c r="AB14" s="149">
        <v>360.91375999999997</v>
      </c>
      <c r="AC14" s="149">
        <v>415.79791</v>
      </c>
      <c r="AD14" s="149">
        <v>417.18510000000003</v>
      </c>
      <c r="AE14" s="149">
        <v>444.90118600000005</v>
      </c>
      <c r="AF14" s="149">
        <v>448.94713200000001</v>
      </c>
      <c r="AG14" s="149">
        <v>435.93287599999996</v>
      </c>
      <c r="AH14" s="149">
        <v>423.804574</v>
      </c>
      <c r="AI14" s="149">
        <v>397.32250599999998</v>
      </c>
      <c r="AJ14" s="149">
        <v>385.74907999999999</v>
      </c>
      <c r="AK14" s="149">
        <v>371.30174199999999</v>
      </c>
      <c r="AL14" s="149">
        <v>373.51320000000004</v>
      </c>
      <c r="AM14" s="149">
        <v>376.24913799999996</v>
      </c>
      <c r="AN14" s="149">
        <v>379.93420600000002</v>
      </c>
      <c r="AO14" s="149">
        <v>363.50516800000003</v>
      </c>
      <c r="AP14" s="149">
        <v>367.84792199999998</v>
      </c>
      <c r="AQ14" s="149">
        <v>395.36727734000004</v>
      </c>
      <c r="AR14" s="149">
        <v>335.53877540999997</v>
      </c>
      <c r="AS14" s="149">
        <v>296.94670558999997</v>
      </c>
      <c r="AT14" s="149">
        <v>259.08121490000002</v>
      </c>
      <c r="AU14" s="149">
        <v>274.93358267000002</v>
      </c>
      <c r="AV14" s="149">
        <v>270.21918244</v>
      </c>
      <c r="AW14" s="149">
        <v>307.54239210000003</v>
      </c>
      <c r="AX14" s="149">
        <v>359.02190998000003</v>
      </c>
      <c r="AY14" s="143"/>
      <c r="AZ14" s="143"/>
      <c r="BA14" s="143"/>
      <c r="BB14" s="143"/>
      <c r="BC14" s="143"/>
      <c r="BD14" s="143"/>
      <c r="BE14" s="143"/>
      <c r="BF14" s="149"/>
      <c r="BG14" s="144"/>
      <c r="BI14" s="32"/>
      <c r="BJ14" s="32"/>
    </row>
    <row r="15" spans="1:62" ht="15" customHeight="1">
      <c r="X15" s="120" t="s">
        <v>316</v>
      </c>
      <c r="Y15" s="121"/>
      <c r="Z15" s="122"/>
      <c r="AA15" s="122">
        <f>SUM(AA16:AA18)</f>
        <v>12479.400265112215</v>
      </c>
      <c r="AB15" s="122">
        <f t="shared" ref="AB15:AX15" si="3">SUM(AB16:AB18)</f>
        <v>12325.82007211149</v>
      </c>
      <c r="AC15" s="122">
        <f t="shared" si="3"/>
        <v>12248.682375173948</v>
      </c>
      <c r="AD15" s="122">
        <f t="shared" si="3"/>
        <v>12243.844218929573</v>
      </c>
      <c r="AE15" s="122">
        <f t="shared" si="3"/>
        <v>12035.29918818087</v>
      </c>
      <c r="AF15" s="122">
        <f t="shared" si="3"/>
        <v>11662.232538742617</v>
      </c>
      <c r="AG15" s="122">
        <f t="shared" si="3"/>
        <v>11486.580440297404</v>
      </c>
      <c r="AH15" s="122">
        <f t="shared" si="3"/>
        <v>11365.426351556669</v>
      </c>
      <c r="AI15" s="122">
        <f t="shared" si="3"/>
        <v>11258.431198357734</v>
      </c>
      <c r="AJ15" s="122">
        <f t="shared" si="3"/>
        <v>11201.831799755553</v>
      </c>
      <c r="AK15" s="122">
        <f t="shared" si="3"/>
        <v>11279.259579424544</v>
      </c>
      <c r="AL15" s="122">
        <f t="shared" si="3"/>
        <v>11147.156642429316</v>
      </c>
      <c r="AM15" s="122">
        <f t="shared" si="3"/>
        <v>11203.051737801616</v>
      </c>
      <c r="AN15" s="122">
        <f t="shared" si="3"/>
        <v>11240.800988083458</v>
      </c>
      <c r="AO15" s="122">
        <f t="shared" si="3"/>
        <v>11171.089841925459</v>
      </c>
      <c r="AP15" s="122">
        <f t="shared" si="3"/>
        <v>11224.789974240923</v>
      </c>
      <c r="AQ15" s="122">
        <f t="shared" si="3"/>
        <v>11327.534415046868</v>
      </c>
      <c r="AR15" s="122">
        <f t="shared" si="3"/>
        <v>11757.120097630428</v>
      </c>
      <c r="AS15" s="122">
        <f t="shared" si="3"/>
        <v>11124.072210267503</v>
      </c>
      <c r="AT15" s="122">
        <f t="shared" si="3"/>
        <v>10957.661233059025</v>
      </c>
      <c r="AU15" s="122">
        <f t="shared" si="3"/>
        <v>11277.229220527444</v>
      </c>
      <c r="AV15" s="122">
        <f t="shared" si="3"/>
        <v>11209.350082103647</v>
      </c>
      <c r="AW15" s="122">
        <f t="shared" si="3"/>
        <v>11132.565864667087</v>
      </c>
      <c r="AX15" s="122">
        <f t="shared" si="3"/>
        <v>11040.639832494911</v>
      </c>
      <c r="AY15" s="122"/>
      <c r="AZ15" s="122"/>
      <c r="BA15" s="122"/>
      <c r="BB15" s="122"/>
      <c r="BC15" s="122"/>
      <c r="BD15" s="122"/>
      <c r="BE15" s="122"/>
      <c r="BF15" s="122"/>
      <c r="BG15" s="140"/>
      <c r="BI15" s="32"/>
      <c r="BJ15" s="32"/>
    </row>
    <row r="16" spans="1:62" ht="15" customHeight="1">
      <c r="X16" s="125"/>
      <c r="Y16" s="130" t="s">
        <v>318</v>
      </c>
      <c r="Z16" s="131"/>
      <c r="AA16" s="131">
        <v>4249.1652849538195</v>
      </c>
      <c r="AB16" s="131">
        <v>4278.7126484848359</v>
      </c>
      <c r="AC16" s="131">
        <v>4265.7875790607468</v>
      </c>
      <c r="AD16" s="131">
        <v>4196.7029323152829</v>
      </c>
      <c r="AE16" s="131">
        <v>4107.1596505479392</v>
      </c>
      <c r="AF16" s="131">
        <v>4037.7434912761364</v>
      </c>
      <c r="AG16" s="131">
        <v>3989.9157396106211</v>
      </c>
      <c r="AH16" s="131">
        <v>3967.074024655964</v>
      </c>
      <c r="AI16" s="131">
        <v>3922.8817535178114</v>
      </c>
      <c r="AJ16" s="131">
        <v>3892.3680320217832</v>
      </c>
      <c r="AK16" s="131">
        <v>3935.8012908583928</v>
      </c>
      <c r="AL16" s="131">
        <v>3991.1122496479329</v>
      </c>
      <c r="AM16" s="131">
        <v>4072.7254371674958</v>
      </c>
      <c r="AN16" s="131">
        <v>4151.9867947637722</v>
      </c>
      <c r="AO16" s="131">
        <v>4187.799601857133</v>
      </c>
      <c r="AP16" s="131">
        <v>4278.0065151406197</v>
      </c>
      <c r="AQ16" s="131">
        <v>4421.9914388636507</v>
      </c>
      <c r="AR16" s="131">
        <v>4523.5612245506927</v>
      </c>
      <c r="AS16" s="131">
        <v>4625.236839438543</v>
      </c>
      <c r="AT16" s="131">
        <v>4709.7062558722337</v>
      </c>
      <c r="AU16" s="131">
        <v>4649.9308996082336</v>
      </c>
      <c r="AV16" s="131">
        <v>4654.0548307872723</v>
      </c>
      <c r="AW16" s="131">
        <v>4597.1096812063024</v>
      </c>
      <c r="AX16" s="131">
        <v>4543.4770834839837</v>
      </c>
      <c r="AY16" s="131"/>
      <c r="AZ16" s="131"/>
      <c r="BA16" s="131"/>
      <c r="BB16" s="131"/>
      <c r="BC16" s="131"/>
      <c r="BD16" s="131"/>
      <c r="BE16" s="131"/>
      <c r="BF16" s="131"/>
      <c r="BG16" s="133"/>
      <c r="BI16" s="32"/>
      <c r="BJ16" s="32"/>
    </row>
    <row r="17" spans="24:62" ht="15" customHeight="1">
      <c r="X17" s="125"/>
      <c r="Y17" s="130" t="s">
        <v>322</v>
      </c>
      <c r="Z17" s="131"/>
      <c r="AA17" s="131">
        <v>8191.6597538020633</v>
      </c>
      <c r="AB17" s="131">
        <v>8011.4535459440467</v>
      </c>
      <c r="AC17" s="131">
        <v>7946.1084756647506</v>
      </c>
      <c r="AD17" s="131">
        <v>8013.6882702364283</v>
      </c>
      <c r="AE17" s="131">
        <v>7893.1681183191486</v>
      </c>
      <c r="AF17" s="131">
        <v>7590.9137347287324</v>
      </c>
      <c r="AG17" s="131">
        <v>7463.8760055722905</v>
      </c>
      <c r="AH17" s="131">
        <v>7366.4927106098912</v>
      </c>
      <c r="AI17" s="131">
        <v>7305.0641505912436</v>
      </c>
      <c r="AJ17" s="131">
        <v>7279.5273211915764</v>
      </c>
      <c r="AK17" s="131">
        <v>7314.2994223227834</v>
      </c>
      <c r="AL17" s="131">
        <v>7127.0750569670472</v>
      </c>
      <c r="AM17" s="131">
        <v>7102.1941753684787</v>
      </c>
      <c r="AN17" s="131">
        <v>7062.0099289133204</v>
      </c>
      <c r="AO17" s="131">
        <v>6957.5378524850585</v>
      </c>
      <c r="AP17" s="131">
        <v>6920.6637638425118</v>
      </c>
      <c r="AQ17" s="131">
        <v>6880.1814898393632</v>
      </c>
      <c r="AR17" s="131">
        <v>7208.8918179249813</v>
      </c>
      <c r="AS17" s="131">
        <v>6475.0406957407176</v>
      </c>
      <c r="AT17" s="131">
        <v>6224.8499535540122</v>
      </c>
      <c r="AU17" s="131">
        <v>6604.8195223962321</v>
      </c>
      <c r="AV17" s="131">
        <v>6533.0570058929397</v>
      </c>
      <c r="AW17" s="131">
        <v>6513.7962903110501</v>
      </c>
      <c r="AX17" s="131">
        <v>6475.7772232356674</v>
      </c>
      <c r="AY17" s="131"/>
      <c r="AZ17" s="131"/>
      <c r="BA17" s="131"/>
      <c r="BB17" s="131"/>
      <c r="BC17" s="131"/>
      <c r="BD17" s="131"/>
      <c r="BE17" s="131"/>
      <c r="BF17" s="131"/>
      <c r="BG17" s="133"/>
      <c r="BI17" s="32"/>
      <c r="BJ17" s="32"/>
    </row>
    <row r="18" spans="24:62" ht="15" customHeight="1" thickBot="1">
      <c r="X18" s="134"/>
      <c r="Y18" s="135" t="s">
        <v>320</v>
      </c>
      <c r="Z18" s="136"/>
      <c r="AA18" s="136">
        <v>38.575226356332116</v>
      </c>
      <c r="AB18" s="136">
        <v>35.653877682606961</v>
      </c>
      <c r="AC18" s="136">
        <v>36.786320448451441</v>
      </c>
      <c r="AD18" s="136">
        <v>33.453016377861545</v>
      </c>
      <c r="AE18" s="136">
        <v>34.971419313783343</v>
      </c>
      <c r="AF18" s="136">
        <v>33.575312737747787</v>
      </c>
      <c r="AG18" s="136">
        <v>32.788695114492498</v>
      </c>
      <c r="AH18" s="136">
        <v>31.859616290814447</v>
      </c>
      <c r="AI18" s="136">
        <v>30.485294248677942</v>
      </c>
      <c r="AJ18" s="136">
        <v>29.936446542193966</v>
      </c>
      <c r="AK18" s="136">
        <v>29.158866243367058</v>
      </c>
      <c r="AL18" s="136">
        <v>28.969335814335349</v>
      </c>
      <c r="AM18" s="136">
        <v>28.132125265642113</v>
      </c>
      <c r="AN18" s="136">
        <v>26.804264406364567</v>
      </c>
      <c r="AO18" s="136">
        <v>25.752387583266493</v>
      </c>
      <c r="AP18" s="136">
        <v>26.119695257789704</v>
      </c>
      <c r="AQ18" s="136">
        <v>25.361486343853766</v>
      </c>
      <c r="AR18" s="136">
        <v>24.667055154753402</v>
      </c>
      <c r="AS18" s="136">
        <v>23.794675088242279</v>
      </c>
      <c r="AT18" s="136">
        <v>23.105023632779627</v>
      </c>
      <c r="AU18" s="136">
        <v>22.478798522980423</v>
      </c>
      <c r="AV18" s="136">
        <v>22.23824542343505</v>
      </c>
      <c r="AW18" s="136">
        <v>21.659893149734099</v>
      </c>
      <c r="AX18" s="136">
        <v>21.385525775260909</v>
      </c>
      <c r="AY18" s="136"/>
      <c r="AZ18" s="136"/>
      <c r="BA18" s="136"/>
      <c r="BB18" s="136"/>
      <c r="BC18" s="136"/>
      <c r="BD18" s="136"/>
      <c r="BE18" s="136"/>
      <c r="BF18" s="136"/>
      <c r="BG18" s="138"/>
      <c r="BI18" s="32"/>
      <c r="BJ18" s="32"/>
    </row>
    <row r="19" spans="24:62" ht="15" customHeight="1">
      <c r="X19" s="145" t="s">
        <v>310</v>
      </c>
      <c r="Y19" s="102"/>
      <c r="Z19" s="16"/>
      <c r="AA19" s="16">
        <f>SUM(AA20:AA23)</f>
        <v>3154.3763995307236</v>
      </c>
      <c r="AB19" s="16">
        <f t="shared" ref="AB19:AX19" si="4">SUM(AB20:AB23)</f>
        <v>3229.4358017371601</v>
      </c>
      <c r="AC19" s="16">
        <f t="shared" si="4"/>
        <v>3355.8010323957919</v>
      </c>
      <c r="AD19" s="16">
        <f t="shared" si="4"/>
        <v>3384.471030080183</v>
      </c>
      <c r="AE19" s="16">
        <f t="shared" si="4"/>
        <v>3538.8395518913421</v>
      </c>
      <c r="AF19" s="16">
        <f t="shared" si="4"/>
        <v>3714.6840648709085</v>
      </c>
      <c r="AG19" s="16">
        <f t="shared" si="4"/>
        <v>3842.3850789302032</v>
      </c>
      <c r="AH19" s="16">
        <f t="shared" si="4"/>
        <v>3944.1966873548618</v>
      </c>
      <c r="AI19" s="16">
        <f t="shared" si="4"/>
        <v>3953.9097532178826</v>
      </c>
      <c r="AJ19" s="16">
        <f t="shared" si="4"/>
        <v>4002.4416123725796</v>
      </c>
      <c r="AK19" s="16">
        <f t="shared" si="4"/>
        <v>3981.5303511582333</v>
      </c>
      <c r="AL19" s="16">
        <f t="shared" si="4"/>
        <v>3954.801623774169</v>
      </c>
      <c r="AM19" s="16">
        <f t="shared" si="4"/>
        <v>3718.2031740412349</v>
      </c>
      <c r="AN19" s="16">
        <f t="shared" si="4"/>
        <v>3744.9235315242368</v>
      </c>
      <c r="AO19" s="16">
        <f t="shared" si="4"/>
        <v>3735.1346891174944</v>
      </c>
      <c r="AP19" s="16">
        <f t="shared" si="4"/>
        <v>3806.9810671823084</v>
      </c>
      <c r="AQ19" s="16">
        <f t="shared" si="4"/>
        <v>3700.4638257621177</v>
      </c>
      <c r="AR19" s="16">
        <f t="shared" si="4"/>
        <v>3505.2623668028896</v>
      </c>
      <c r="AS19" s="16">
        <f t="shared" si="4"/>
        <v>3469.5994307336923</v>
      </c>
      <c r="AT19" s="16">
        <f t="shared" si="4"/>
        <v>3365.3949293664123</v>
      </c>
      <c r="AU19" s="16">
        <f t="shared" si="4"/>
        <v>3260.2619342872931</v>
      </c>
      <c r="AV19" s="16">
        <f t="shared" si="4"/>
        <v>3276.9196287199743</v>
      </c>
      <c r="AW19" s="16">
        <f t="shared" si="4"/>
        <v>3291.4103661905829</v>
      </c>
      <c r="AX19" s="16">
        <f t="shared" si="4"/>
        <v>3292.5621048753146</v>
      </c>
      <c r="AY19" s="16"/>
      <c r="AZ19" s="16"/>
      <c r="BA19" s="16"/>
      <c r="BB19" s="16"/>
      <c r="BC19" s="16"/>
      <c r="BD19" s="16"/>
      <c r="BE19" s="16"/>
      <c r="BF19" s="16"/>
      <c r="BG19" s="146"/>
      <c r="BI19" s="32"/>
      <c r="BJ19" s="32"/>
    </row>
    <row r="20" spans="24:62" ht="15" customHeight="1">
      <c r="X20" s="125"/>
      <c r="Y20" s="130" t="s">
        <v>323</v>
      </c>
      <c r="Z20" s="189"/>
      <c r="AA20" s="189">
        <v>139.19934347338281</v>
      </c>
      <c r="AB20" s="189">
        <v>136.73488002199832</v>
      </c>
      <c r="AC20" s="189">
        <v>137.051342409744</v>
      </c>
      <c r="AD20" s="189">
        <v>137.5265284102816</v>
      </c>
      <c r="AE20" s="189">
        <v>136.4174327964144</v>
      </c>
      <c r="AF20" s="189">
        <v>136.74842599990816</v>
      </c>
      <c r="AG20" s="189">
        <v>137.07978291977145</v>
      </c>
      <c r="AH20" s="189">
        <v>138.00374845877144</v>
      </c>
      <c r="AI20" s="189">
        <v>137.33836134311144</v>
      </c>
      <c r="AJ20" s="189">
        <v>137.84642344733143</v>
      </c>
      <c r="AK20" s="189">
        <v>138.74196619631144</v>
      </c>
      <c r="AL20" s="189">
        <v>139.82674815647144</v>
      </c>
      <c r="AM20" s="189">
        <v>177.06772015792288</v>
      </c>
      <c r="AN20" s="189">
        <v>208.11313590227996</v>
      </c>
      <c r="AO20" s="189">
        <v>214.62517908533144</v>
      </c>
      <c r="AP20" s="189">
        <v>242.8554825646946</v>
      </c>
      <c r="AQ20" s="189">
        <v>250.00143490694308</v>
      </c>
      <c r="AR20" s="189">
        <v>241.31617062238183</v>
      </c>
      <c r="AS20" s="189">
        <v>271.43716627541215</v>
      </c>
      <c r="AT20" s="189">
        <v>269.41882176100137</v>
      </c>
      <c r="AU20" s="189">
        <v>235.60231094494225</v>
      </c>
      <c r="AV20" s="189">
        <v>258.94055516823573</v>
      </c>
      <c r="AW20" s="189">
        <v>256.49921228957999</v>
      </c>
      <c r="AX20" s="189">
        <v>257.31666297265633</v>
      </c>
      <c r="AY20" s="189"/>
      <c r="AZ20" s="189"/>
      <c r="BA20" s="189"/>
      <c r="BB20" s="189"/>
      <c r="BC20" s="189"/>
      <c r="BD20" s="189"/>
      <c r="BE20" s="189"/>
      <c r="BF20" s="189"/>
      <c r="BG20" s="190"/>
      <c r="BI20" s="32"/>
      <c r="BJ20" s="32"/>
    </row>
    <row r="21" spans="24:62" ht="15" customHeight="1" thickBot="1">
      <c r="X21" s="125"/>
      <c r="Y21" s="274" t="s">
        <v>321</v>
      </c>
      <c r="Z21" s="131"/>
      <c r="AA21" s="131">
        <v>1435.2468460874916</v>
      </c>
      <c r="AB21" s="131">
        <v>1475.3925543741968</v>
      </c>
      <c r="AC21" s="131">
        <v>1608.3888690031597</v>
      </c>
      <c r="AD21" s="131">
        <v>1609.359088213921</v>
      </c>
      <c r="AE21" s="131">
        <v>1767.2292353963494</v>
      </c>
      <c r="AF21" s="131">
        <v>1904.7441478733801</v>
      </c>
      <c r="AG21" s="131">
        <v>2025.7808976068825</v>
      </c>
      <c r="AH21" s="131">
        <v>2097.919795018398</v>
      </c>
      <c r="AI21" s="131">
        <v>2102.4091210104048</v>
      </c>
      <c r="AJ21" s="131">
        <v>2173.4247371774914</v>
      </c>
      <c r="AK21" s="131">
        <v>2154.7487405163265</v>
      </c>
      <c r="AL21" s="131">
        <v>2085.655624771201</v>
      </c>
      <c r="AM21" s="131">
        <v>1910.5292995959862</v>
      </c>
      <c r="AN21" s="131">
        <v>1908.0055784246233</v>
      </c>
      <c r="AO21" s="131">
        <v>1898.4443481188139</v>
      </c>
      <c r="AP21" s="131">
        <v>1963.3159154133821</v>
      </c>
      <c r="AQ21" s="131">
        <v>1843.2610491771397</v>
      </c>
      <c r="AR21" s="131">
        <v>1694.0321105118771</v>
      </c>
      <c r="AS21" s="131">
        <v>1628.6877064112966</v>
      </c>
      <c r="AT21" s="131">
        <v>1570.8113926051417</v>
      </c>
      <c r="AU21" s="131">
        <v>1516.8614605019745</v>
      </c>
      <c r="AV21" s="131">
        <v>1524.317028563569</v>
      </c>
      <c r="AW21" s="131">
        <v>1560.6680816313922</v>
      </c>
      <c r="AX21" s="131">
        <v>1567.5086655671437</v>
      </c>
      <c r="AY21" s="131"/>
      <c r="AZ21" s="131"/>
      <c r="BA21" s="131"/>
      <c r="BB21" s="131"/>
      <c r="BC21" s="131"/>
      <c r="BD21" s="131"/>
      <c r="BE21" s="131"/>
      <c r="BF21" s="131"/>
      <c r="BG21" s="148"/>
      <c r="BI21" s="32"/>
      <c r="BJ21" s="32"/>
    </row>
    <row r="22" spans="24:62" ht="15" customHeight="1" thickTop="1">
      <c r="X22" s="125"/>
      <c r="Y22" s="280" t="s">
        <v>324</v>
      </c>
      <c r="Z22" s="291"/>
      <c r="AA22" s="131">
        <v>1206.9216370892102</v>
      </c>
      <c r="AB22" s="131">
        <v>1232.0650507006935</v>
      </c>
      <c r="AC22" s="131">
        <v>1222.1984678416493</v>
      </c>
      <c r="AD22" s="131">
        <v>1246.6742532704741</v>
      </c>
      <c r="AE22" s="131">
        <v>1236.2475530392467</v>
      </c>
      <c r="AF22" s="131">
        <v>1255.9564620713572</v>
      </c>
      <c r="AG22" s="131">
        <v>1254.0620529236026</v>
      </c>
      <c r="AH22" s="131">
        <v>1265.3177413468347</v>
      </c>
      <c r="AI22" s="131">
        <v>1254.6922598113229</v>
      </c>
      <c r="AJ22" s="131">
        <v>1225.5023365205111</v>
      </c>
      <c r="AK22" s="131">
        <v>1195.377987340358</v>
      </c>
      <c r="AL22" s="131">
        <v>1221.6574861579725</v>
      </c>
      <c r="AM22" s="131">
        <v>1225.3118563602636</v>
      </c>
      <c r="AN22" s="131">
        <v>1228.6286008887291</v>
      </c>
      <c r="AO22" s="131">
        <v>1231.999844371644</v>
      </c>
      <c r="AP22" s="131">
        <v>1214.3627678273833</v>
      </c>
      <c r="AQ22" s="131">
        <v>1224.3216620296803</v>
      </c>
      <c r="AR22" s="131">
        <v>1203.7238799115462</v>
      </c>
      <c r="AS22" s="131">
        <v>1204.0234120601701</v>
      </c>
      <c r="AT22" s="131">
        <v>1188.0120578004587</v>
      </c>
      <c r="AU22" s="131">
        <v>1174.0082206212562</v>
      </c>
      <c r="AV22" s="131">
        <v>1165.9239584195586</v>
      </c>
      <c r="AW22" s="131">
        <v>1127.1547229908588</v>
      </c>
      <c r="AX22" s="131">
        <v>1132.1106977799109</v>
      </c>
      <c r="AY22" s="286"/>
      <c r="AZ22" s="286"/>
      <c r="BA22" s="286"/>
      <c r="BB22" s="286"/>
      <c r="BC22" s="286"/>
      <c r="BD22" s="286"/>
      <c r="BE22" s="286"/>
      <c r="BF22" s="131"/>
      <c r="BG22" s="190"/>
      <c r="BI22" s="32"/>
      <c r="BJ22" s="32"/>
    </row>
    <row r="23" spans="24:62" ht="15" customHeight="1" thickBot="1">
      <c r="X23" s="147"/>
      <c r="Y23" s="271" t="s">
        <v>150</v>
      </c>
      <c r="Z23" s="416"/>
      <c r="AA23" s="292">
        <v>373.00857288063884</v>
      </c>
      <c r="AB23" s="292">
        <v>385.24331664027102</v>
      </c>
      <c r="AC23" s="292">
        <v>388.16235314123935</v>
      </c>
      <c r="AD23" s="292">
        <v>390.91116018550599</v>
      </c>
      <c r="AE23" s="292">
        <v>398.94533065933149</v>
      </c>
      <c r="AF23" s="292">
        <v>417.23502892626311</v>
      </c>
      <c r="AG23" s="292">
        <v>425.46234547994658</v>
      </c>
      <c r="AH23" s="292">
        <v>442.95540253085738</v>
      </c>
      <c r="AI23" s="292">
        <v>459.47001105304332</v>
      </c>
      <c r="AJ23" s="292">
        <v>465.66811522724572</v>
      </c>
      <c r="AK23" s="292">
        <v>492.66165710523711</v>
      </c>
      <c r="AL23" s="292">
        <v>507.66176468852439</v>
      </c>
      <c r="AM23" s="292">
        <v>405.29429792706213</v>
      </c>
      <c r="AN23" s="292">
        <v>400.17621630860395</v>
      </c>
      <c r="AO23" s="292">
        <v>390.06531754170521</v>
      </c>
      <c r="AP23" s="292">
        <v>386.44690137684842</v>
      </c>
      <c r="AQ23" s="292">
        <v>382.87967964835491</v>
      </c>
      <c r="AR23" s="292">
        <v>366.19020575708453</v>
      </c>
      <c r="AS23" s="292">
        <v>365.45114598681374</v>
      </c>
      <c r="AT23" s="292">
        <v>337.15265719981068</v>
      </c>
      <c r="AU23" s="292">
        <v>333.78994221912018</v>
      </c>
      <c r="AV23" s="292">
        <v>327.73808656861081</v>
      </c>
      <c r="AW23" s="292">
        <v>347.08834927875188</v>
      </c>
      <c r="AX23" s="292">
        <v>335.62607855560378</v>
      </c>
      <c r="AY23" s="284"/>
      <c r="AZ23" s="284"/>
      <c r="BA23" s="284"/>
      <c r="BB23" s="284"/>
      <c r="BC23" s="284"/>
      <c r="BD23" s="284"/>
      <c r="BE23" s="284"/>
      <c r="BF23" s="292"/>
      <c r="BG23" s="190"/>
      <c r="BI23" s="32"/>
      <c r="BJ23" s="32"/>
    </row>
    <row r="24" spans="24:62" ht="15" customHeight="1" thickTop="1" thickBot="1">
      <c r="X24" s="169" t="s">
        <v>96</v>
      </c>
      <c r="Y24" s="29"/>
      <c r="Z24" s="149"/>
      <c r="AA24" s="149">
        <f>SUM(AA5,AA11,AA12,AA15,AA19)</f>
        <v>31903.416810417111</v>
      </c>
      <c r="AB24" s="149">
        <f t="shared" ref="AB24:AX24" si="5">SUM(AB5,AB11,AB12,AB15,AB19)</f>
        <v>31586.617344115057</v>
      </c>
      <c r="AC24" s="149">
        <f t="shared" si="5"/>
        <v>31719.778966409678</v>
      </c>
      <c r="AD24" s="149">
        <f t="shared" si="5"/>
        <v>31606.902509254593</v>
      </c>
      <c r="AE24" s="149">
        <f t="shared" si="5"/>
        <v>32916.510960596512</v>
      </c>
      <c r="AF24" s="149">
        <f t="shared" si="5"/>
        <v>33226.892580397973</v>
      </c>
      <c r="AG24" s="149">
        <f t="shared" si="5"/>
        <v>34354.031782762395</v>
      </c>
      <c r="AH24" s="149">
        <f t="shared" si="5"/>
        <v>35147.583645003215</v>
      </c>
      <c r="AI24" s="149">
        <f t="shared" si="5"/>
        <v>33581.92793781271</v>
      </c>
      <c r="AJ24" s="149">
        <f t="shared" si="5"/>
        <v>27496.636921193087</v>
      </c>
      <c r="AK24" s="149">
        <f t="shared" si="5"/>
        <v>30062.270015387803</v>
      </c>
      <c r="AL24" s="149">
        <f t="shared" si="5"/>
        <v>26531.753175522863</v>
      </c>
      <c r="AM24" s="149">
        <f t="shared" si="5"/>
        <v>26049.918469702763</v>
      </c>
      <c r="AN24" s="149">
        <f t="shared" si="5"/>
        <v>25882.620760934948</v>
      </c>
      <c r="AO24" s="149">
        <f t="shared" si="5"/>
        <v>25899.700566214291</v>
      </c>
      <c r="AP24" s="149">
        <f t="shared" si="5"/>
        <v>25510.948578319047</v>
      </c>
      <c r="AQ24" s="149">
        <f t="shared" si="5"/>
        <v>25533.576464797126</v>
      </c>
      <c r="AR24" s="149">
        <f t="shared" si="5"/>
        <v>24971.762455386786</v>
      </c>
      <c r="AS24" s="149">
        <f t="shared" si="5"/>
        <v>24091.641545067079</v>
      </c>
      <c r="AT24" s="149">
        <f t="shared" si="5"/>
        <v>23630.80755906965</v>
      </c>
      <c r="AU24" s="149">
        <f t="shared" si="5"/>
        <v>23300.621809053984</v>
      </c>
      <c r="AV24" s="149">
        <f t="shared" si="5"/>
        <v>22827.333026445769</v>
      </c>
      <c r="AW24" s="149">
        <f t="shared" si="5"/>
        <v>22484.828848257435</v>
      </c>
      <c r="AX24" s="149">
        <f t="shared" si="5"/>
        <v>22458.074167305065</v>
      </c>
      <c r="AY24" s="149"/>
      <c r="AZ24" s="149"/>
      <c r="BA24" s="149"/>
      <c r="BB24" s="149"/>
      <c r="BC24" s="149"/>
      <c r="BD24" s="149"/>
      <c r="BE24" s="149"/>
      <c r="BF24" s="149"/>
      <c r="BG24" s="151"/>
    </row>
    <row r="25" spans="24:62"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30"/>
      <c r="AQ25" s="30"/>
      <c r="AR25" s="30"/>
      <c r="AS25" s="30"/>
      <c r="AT25" s="30"/>
      <c r="AU25" s="30"/>
      <c r="AV25" s="30"/>
      <c r="AW25" s="30"/>
      <c r="AX25" s="30"/>
      <c r="AY25" s="30"/>
      <c r="AZ25" s="30"/>
      <c r="BA25" s="30"/>
      <c r="BB25" s="30"/>
      <c r="BC25" s="30"/>
      <c r="BD25" s="30"/>
      <c r="BE25" s="30"/>
    </row>
    <row r="26" spans="24:62" ht="16.2">
      <c r="Y26" s="410" t="s">
        <v>282</v>
      </c>
      <c r="Z26" s="30"/>
      <c r="AA26" s="30"/>
      <c r="AB26" s="30"/>
      <c r="AC26" s="30"/>
      <c r="AD26" s="30"/>
      <c r="AE26" s="30"/>
      <c r="AF26" s="30"/>
      <c r="AG26" s="171"/>
      <c r="AH26" s="30"/>
      <c r="AI26" s="30"/>
      <c r="AJ26" s="30"/>
      <c r="AK26" s="30"/>
      <c r="AL26" s="30"/>
      <c r="AM26" s="30"/>
      <c r="AN26" s="30"/>
      <c r="AO26" s="30"/>
      <c r="AP26" s="30"/>
      <c r="AQ26" s="30"/>
      <c r="AR26" s="30"/>
      <c r="AS26" s="30"/>
      <c r="AT26" s="30"/>
      <c r="AU26" s="30"/>
      <c r="AV26" s="30"/>
      <c r="AW26" s="30"/>
      <c r="AX26" s="30"/>
      <c r="AY26" s="30"/>
      <c r="AZ26" s="30"/>
      <c r="BA26" s="30"/>
      <c r="BB26" s="30"/>
      <c r="BC26" s="30"/>
      <c r="BD26" s="30"/>
      <c r="BE26" s="30"/>
    </row>
    <row r="27" spans="24:62">
      <c r="Y27" s="13"/>
      <c r="Z27" s="403"/>
      <c r="AA27" s="13">
        <v>1990</v>
      </c>
      <c r="AB27" s="13">
        <f t="shared" ref="AB27:BE27" si="6">AA27+1</f>
        <v>1991</v>
      </c>
      <c r="AC27" s="13">
        <f t="shared" si="6"/>
        <v>1992</v>
      </c>
      <c r="AD27" s="13">
        <f t="shared" si="6"/>
        <v>1993</v>
      </c>
      <c r="AE27" s="13">
        <f t="shared" si="6"/>
        <v>1994</v>
      </c>
      <c r="AF27" s="13">
        <f t="shared" si="6"/>
        <v>1995</v>
      </c>
      <c r="AG27" s="13">
        <f t="shared" si="6"/>
        <v>1996</v>
      </c>
      <c r="AH27" s="13">
        <f t="shared" si="6"/>
        <v>1997</v>
      </c>
      <c r="AI27" s="13">
        <f t="shared" si="6"/>
        <v>1998</v>
      </c>
      <c r="AJ27" s="13">
        <f t="shared" si="6"/>
        <v>1999</v>
      </c>
      <c r="AK27" s="13">
        <f t="shared" si="6"/>
        <v>2000</v>
      </c>
      <c r="AL27" s="13">
        <f t="shared" si="6"/>
        <v>2001</v>
      </c>
      <c r="AM27" s="13">
        <f t="shared" si="6"/>
        <v>2002</v>
      </c>
      <c r="AN27" s="13">
        <f t="shared" si="6"/>
        <v>2003</v>
      </c>
      <c r="AO27" s="13">
        <f t="shared" si="6"/>
        <v>2004</v>
      </c>
      <c r="AP27" s="13">
        <f t="shared" si="6"/>
        <v>2005</v>
      </c>
      <c r="AQ27" s="13">
        <f t="shared" si="6"/>
        <v>2006</v>
      </c>
      <c r="AR27" s="13">
        <f t="shared" si="6"/>
        <v>2007</v>
      </c>
      <c r="AS27" s="13">
        <f t="shared" si="6"/>
        <v>2008</v>
      </c>
      <c r="AT27" s="13">
        <f t="shared" si="6"/>
        <v>2009</v>
      </c>
      <c r="AU27" s="13">
        <f t="shared" si="6"/>
        <v>2010</v>
      </c>
      <c r="AV27" s="13">
        <f t="shared" si="6"/>
        <v>2011</v>
      </c>
      <c r="AW27" s="13">
        <f t="shared" si="6"/>
        <v>2012</v>
      </c>
      <c r="AX27" s="13">
        <f t="shared" si="6"/>
        <v>2013</v>
      </c>
      <c r="AY27" s="13">
        <f t="shared" si="6"/>
        <v>2014</v>
      </c>
      <c r="AZ27" s="13">
        <f t="shared" si="6"/>
        <v>2015</v>
      </c>
      <c r="BA27" s="13">
        <f t="shared" si="6"/>
        <v>2016</v>
      </c>
      <c r="BB27" s="13">
        <f t="shared" si="6"/>
        <v>2017</v>
      </c>
      <c r="BC27" s="13">
        <f t="shared" si="6"/>
        <v>2018</v>
      </c>
      <c r="BD27" s="13">
        <f t="shared" si="6"/>
        <v>2019</v>
      </c>
      <c r="BE27" s="13">
        <f t="shared" si="6"/>
        <v>2020</v>
      </c>
      <c r="BF27" s="13" t="s">
        <v>139</v>
      </c>
      <c r="BG27" s="13" t="s">
        <v>11</v>
      </c>
    </row>
    <row r="28" spans="24:62" ht="15" customHeight="1">
      <c r="Y28" s="87" t="s">
        <v>140</v>
      </c>
      <c r="Z28" s="14"/>
      <c r="AA28" s="14">
        <f t="shared" ref="AA28:AX28" si="7">SUM(AA6:AA7,AA9:AA10)</f>
        <v>2408.1252490838092</v>
      </c>
      <c r="AB28" s="14">
        <f t="shared" si="7"/>
        <v>2498.3265282308753</v>
      </c>
      <c r="AC28" s="14">
        <f t="shared" si="7"/>
        <v>2544.0086531104289</v>
      </c>
      <c r="AD28" s="14">
        <f t="shared" si="7"/>
        <v>2710.2878638919233</v>
      </c>
      <c r="AE28" s="14">
        <f t="shared" si="7"/>
        <v>2924.4039556271741</v>
      </c>
      <c r="AF28" s="14">
        <f t="shared" si="7"/>
        <v>3407.7797997078787</v>
      </c>
      <c r="AG28" s="14">
        <f t="shared" si="7"/>
        <v>3501.8582101079246</v>
      </c>
      <c r="AH28" s="14">
        <f t="shared" si="7"/>
        <v>3668.1347473292631</v>
      </c>
      <c r="AI28" s="14">
        <f t="shared" si="7"/>
        <v>3595.7705115429162</v>
      </c>
      <c r="AJ28" s="14">
        <f t="shared" si="7"/>
        <v>3749.4762751698609</v>
      </c>
      <c r="AK28" s="14">
        <f t="shared" si="7"/>
        <v>3862.5271674352107</v>
      </c>
      <c r="AL28" s="14">
        <f t="shared" si="7"/>
        <v>4025.1750426677181</v>
      </c>
      <c r="AM28" s="14">
        <f t="shared" si="7"/>
        <v>4120.4267198889456</v>
      </c>
      <c r="AN28" s="14">
        <f t="shared" si="7"/>
        <v>4108.652491819932</v>
      </c>
      <c r="AO28" s="14">
        <f t="shared" si="7"/>
        <v>4164.4389676553074</v>
      </c>
      <c r="AP28" s="14">
        <f t="shared" si="7"/>
        <v>4395.2916620914775</v>
      </c>
      <c r="AQ28" s="14">
        <f t="shared" si="7"/>
        <v>4355.5847030649738</v>
      </c>
      <c r="AR28" s="14">
        <f t="shared" si="7"/>
        <v>4466.554097913152</v>
      </c>
      <c r="AS28" s="14">
        <f t="shared" si="7"/>
        <v>4320.5501421361496</v>
      </c>
      <c r="AT28" s="14">
        <f t="shared" si="7"/>
        <v>4158.5554584413449</v>
      </c>
      <c r="AU28" s="14">
        <f t="shared" si="7"/>
        <v>4273.4480354539646</v>
      </c>
      <c r="AV28" s="14">
        <f t="shared" si="7"/>
        <v>4298.966407850965</v>
      </c>
      <c r="AW28" s="14">
        <f t="shared" si="7"/>
        <v>4295.1059244025864</v>
      </c>
      <c r="AX28" s="14">
        <f t="shared" si="7"/>
        <v>4402.5863367183256</v>
      </c>
      <c r="AY28" s="31"/>
      <c r="AZ28" s="31"/>
      <c r="BA28" s="31"/>
      <c r="BB28" s="31"/>
      <c r="BC28" s="31"/>
      <c r="BD28" s="31"/>
      <c r="BE28" s="31"/>
      <c r="BF28" s="88"/>
      <c r="BG28" s="88"/>
      <c r="BI28" s="32"/>
      <c r="BJ28" s="32"/>
    </row>
    <row r="29" spans="24:62" ht="15" customHeight="1">
      <c r="Y29" s="87" t="s">
        <v>141</v>
      </c>
      <c r="Z29" s="14"/>
      <c r="AA29" s="14">
        <f t="shared" ref="AA29:AX29" si="8">AA8</f>
        <v>3950.747691468327</v>
      </c>
      <c r="AB29" s="14">
        <f t="shared" si="8"/>
        <v>4099.748217531419</v>
      </c>
      <c r="AC29" s="14">
        <f t="shared" si="8"/>
        <v>4172.2660632084553</v>
      </c>
      <c r="AD29" s="14">
        <f t="shared" si="8"/>
        <v>4137.0115201468689</v>
      </c>
      <c r="AE29" s="14">
        <f t="shared" si="8"/>
        <v>4209.1875944705189</v>
      </c>
      <c r="AF29" s="14">
        <f t="shared" si="8"/>
        <v>4328.002324982348</v>
      </c>
      <c r="AG29" s="14">
        <f t="shared" si="8"/>
        <v>4405.7338985664564</v>
      </c>
      <c r="AH29" s="14">
        <f t="shared" si="8"/>
        <v>4448.622765904277</v>
      </c>
      <c r="AI29" s="14">
        <f t="shared" si="8"/>
        <v>4345.4858223567771</v>
      </c>
      <c r="AJ29" s="14">
        <f t="shared" si="8"/>
        <v>4324.1845027219197</v>
      </c>
      <c r="AK29" s="14">
        <f t="shared" si="8"/>
        <v>4219.0865379389334</v>
      </c>
      <c r="AL29" s="14">
        <f t="shared" si="8"/>
        <v>4046.3653743766226</v>
      </c>
      <c r="AM29" s="14">
        <f t="shared" si="8"/>
        <v>3785.9374737991138</v>
      </c>
      <c r="AN29" s="14">
        <f t="shared" si="8"/>
        <v>3520.538905547985</v>
      </c>
      <c r="AO29" s="14">
        <f t="shared" si="8"/>
        <v>3228.7486745120541</v>
      </c>
      <c r="AP29" s="14">
        <f t="shared" si="8"/>
        <v>2990.3181273502801</v>
      </c>
      <c r="AQ29" s="14">
        <f t="shared" si="8"/>
        <v>2810.9489498027124</v>
      </c>
      <c r="AR29" s="14">
        <f t="shared" si="8"/>
        <v>2678.7489881272231</v>
      </c>
      <c r="AS29" s="14">
        <f t="shared" si="8"/>
        <v>2529.891857503042</v>
      </c>
      <c r="AT29" s="14">
        <f t="shared" si="8"/>
        <v>2371.77713404828</v>
      </c>
      <c r="AU29" s="14">
        <f t="shared" si="8"/>
        <v>2219.5230218419983</v>
      </c>
      <c r="AV29" s="14">
        <f t="shared" si="8"/>
        <v>2110.5173339826783</v>
      </c>
      <c r="AW29" s="14">
        <f t="shared" si="8"/>
        <v>2038.5109403315471</v>
      </c>
      <c r="AX29" s="14">
        <f t="shared" si="8"/>
        <v>1974.0445688678033</v>
      </c>
      <c r="AY29" s="31"/>
      <c r="AZ29" s="31"/>
      <c r="BA29" s="31"/>
      <c r="BB29" s="31"/>
      <c r="BC29" s="31"/>
      <c r="BD29" s="31"/>
      <c r="BE29" s="31"/>
      <c r="BF29" s="152"/>
      <c r="BG29" s="152"/>
      <c r="BI29" s="32"/>
      <c r="BJ29" s="32"/>
    </row>
    <row r="30" spans="24:62" ht="15" customHeight="1">
      <c r="Y30" s="87" t="s">
        <v>212</v>
      </c>
      <c r="Z30" s="14"/>
      <c r="AA30" s="31">
        <f t="shared" ref="AA30:AX30" si="9">AA11</f>
        <v>0.108589407232</v>
      </c>
      <c r="AB30" s="31">
        <f t="shared" si="9"/>
        <v>0.15716200842000003</v>
      </c>
      <c r="AC30" s="31">
        <f t="shared" si="9"/>
        <v>0.16642027838000001</v>
      </c>
      <c r="AD30" s="31">
        <f t="shared" si="9"/>
        <v>0.15600631673999998</v>
      </c>
      <c r="AE30" s="31">
        <f t="shared" si="9"/>
        <v>0.15024321428000001</v>
      </c>
      <c r="AF30" s="31">
        <f t="shared" si="9"/>
        <v>0.14951805392800002</v>
      </c>
      <c r="AG30" s="31">
        <f t="shared" si="9"/>
        <v>0.14504926738400001</v>
      </c>
      <c r="AH30" s="31">
        <f t="shared" si="9"/>
        <v>0.14131693539199999</v>
      </c>
      <c r="AI30" s="31">
        <f t="shared" si="9"/>
        <v>0.126430106992</v>
      </c>
      <c r="AJ30" s="31">
        <f t="shared" si="9"/>
        <v>0.11322938643199998</v>
      </c>
      <c r="AK30" s="31">
        <f t="shared" si="9"/>
        <v>0.10790208393999999</v>
      </c>
      <c r="AL30" s="31">
        <f t="shared" si="9"/>
        <v>9.7638621836E-2</v>
      </c>
      <c r="AM30" s="31">
        <f t="shared" si="9"/>
        <v>9.4047716472000012E-2</v>
      </c>
      <c r="AN30" s="31">
        <f t="shared" si="9"/>
        <v>0.10425156427200001</v>
      </c>
      <c r="AO30" s="31">
        <f t="shared" si="9"/>
        <v>0.10603042222799999</v>
      </c>
      <c r="AP30" s="31">
        <f t="shared" si="9"/>
        <v>0.113840762636</v>
      </c>
      <c r="AQ30" s="31">
        <f t="shared" si="9"/>
        <v>0.109599135532</v>
      </c>
      <c r="AR30" s="31">
        <f t="shared" si="9"/>
        <v>0.114970307796</v>
      </c>
      <c r="AS30" s="31">
        <f t="shared" si="9"/>
        <v>0.115835098432</v>
      </c>
      <c r="AT30" s="31">
        <f t="shared" si="9"/>
        <v>0.10783110987600002</v>
      </c>
      <c r="AU30" s="31">
        <f t="shared" si="9"/>
        <v>0.10163667864000002</v>
      </c>
      <c r="AV30" s="31">
        <f t="shared" si="9"/>
        <v>9.9876330656000004E-2</v>
      </c>
      <c r="AW30" s="31">
        <f t="shared" si="9"/>
        <v>9.7234415828000006E-2</v>
      </c>
      <c r="AX30" s="31">
        <f t="shared" si="9"/>
        <v>9.0866498528000009E-2</v>
      </c>
      <c r="AY30" s="31"/>
      <c r="AZ30" s="31"/>
      <c r="BA30" s="31"/>
      <c r="BB30" s="31"/>
      <c r="BC30" s="31"/>
      <c r="BD30" s="31"/>
      <c r="BE30" s="31"/>
      <c r="BF30" s="152"/>
      <c r="BG30" s="152"/>
      <c r="BI30" s="32"/>
      <c r="BJ30" s="32"/>
    </row>
    <row r="31" spans="24:62" ht="15" customHeight="1">
      <c r="Y31" s="87" t="s">
        <v>143</v>
      </c>
      <c r="Z31" s="14"/>
      <c r="AA31" s="14">
        <f t="shared" ref="AA31:AX31" si="10">AA12</f>
        <v>9910.6586158148057</v>
      </c>
      <c r="AB31" s="14">
        <f t="shared" si="10"/>
        <v>9433.1295624956911</v>
      </c>
      <c r="AC31" s="14">
        <f t="shared" si="10"/>
        <v>9398.8544222426717</v>
      </c>
      <c r="AD31" s="14">
        <f t="shared" si="10"/>
        <v>9131.1318698893083</v>
      </c>
      <c r="AE31" s="14">
        <f t="shared" si="10"/>
        <v>10208.630427212323</v>
      </c>
      <c r="AF31" s="14">
        <f t="shared" si="10"/>
        <v>10114.044334040294</v>
      </c>
      <c r="AG31" s="14">
        <f t="shared" si="10"/>
        <v>11117.329105593026</v>
      </c>
      <c r="AH31" s="14">
        <f t="shared" si="10"/>
        <v>11721.061775922752</v>
      </c>
      <c r="AI31" s="14">
        <f t="shared" si="10"/>
        <v>10428.204222230408</v>
      </c>
      <c r="AJ31" s="14">
        <f t="shared" si="10"/>
        <v>4218.5895017867424</v>
      </c>
      <c r="AK31" s="14">
        <f t="shared" si="10"/>
        <v>6719.7584773469416</v>
      </c>
      <c r="AL31" s="14">
        <f t="shared" si="10"/>
        <v>3358.1568536531995</v>
      </c>
      <c r="AM31" s="14">
        <f t="shared" si="10"/>
        <v>3222.2053164553799</v>
      </c>
      <c r="AN31" s="14">
        <f t="shared" si="10"/>
        <v>3267.600592395062</v>
      </c>
      <c r="AO31" s="14">
        <f t="shared" si="10"/>
        <v>3600.1823625817474</v>
      </c>
      <c r="AP31" s="14">
        <f t="shared" si="10"/>
        <v>3093.4539066914222</v>
      </c>
      <c r="AQ31" s="14">
        <f t="shared" si="10"/>
        <v>3338.934971984921</v>
      </c>
      <c r="AR31" s="14">
        <f t="shared" si="10"/>
        <v>2563.9619346052978</v>
      </c>
      <c r="AS31" s="14">
        <f t="shared" si="10"/>
        <v>2647.4120693282616</v>
      </c>
      <c r="AT31" s="14">
        <f t="shared" si="10"/>
        <v>2777.3109730447109</v>
      </c>
      <c r="AU31" s="14">
        <f t="shared" si="10"/>
        <v>2270.0579602646444</v>
      </c>
      <c r="AV31" s="14">
        <f t="shared" si="10"/>
        <v>1931.4796974578469</v>
      </c>
      <c r="AW31" s="14">
        <f t="shared" si="10"/>
        <v>1727.1385182498025</v>
      </c>
      <c r="AX31" s="14">
        <f t="shared" si="10"/>
        <v>1748.1504578501849</v>
      </c>
      <c r="AY31" s="31"/>
      <c r="AZ31" s="31"/>
      <c r="BA31" s="31"/>
      <c r="BB31" s="31"/>
      <c r="BC31" s="31"/>
      <c r="BD31" s="31"/>
      <c r="BE31" s="31"/>
      <c r="BF31" s="99"/>
      <c r="BG31" s="99"/>
      <c r="BI31" s="32"/>
      <c r="BJ31" s="32"/>
    </row>
    <row r="32" spans="24:62" ht="15" customHeight="1">
      <c r="Y32" s="87" t="s">
        <v>213</v>
      </c>
      <c r="Z32" s="14"/>
      <c r="AA32" s="14">
        <f t="shared" ref="AA32:AX32" si="11">AA16</f>
        <v>4249.1652849538195</v>
      </c>
      <c r="AB32" s="14">
        <f t="shared" si="11"/>
        <v>4278.7126484848359</v>
      </c>
      <c r="AC32" s="14">
        <f t="shared" si="11"/>
        <v>4265.7875790607468</v>
      </c>
      <c r="AD32" s="14">
        <f t="shared" si="11"/>
        <v>4196.7029323152829</v>
      </c>
      <c r="AE32" s="14">
        <f t="shared" si="11"/>
        <v>4107.1596505479392</v>
      </c>
      <c r="AF32" s="14">
        <f t="shared" si="11"/>
        <v>4037.7434912761364</v>
      </c>
      <c r="AG32" s="14">
        <f t="shared" si="11"/>
        <v>3989.9157396106211</v>
      </c>
      <c r="AH32" s="14">
        <f t="shared" si="11"/>
        <v>3967.074024655964</v>
      </c>
      <c r="AI32" s="14">
        <f t="shared" si="11"/>
        <v>3922.8817535178114</v>
      </c>
      <c r="AJ32" s="14">
        <f t="shared" si="11"/>
        <v>3892.3680320217832</v>
      </c>
      <c r="AK32" s="14">
        <f t="shared" si="11"/>
        <v>3935.8012908583928</v>
      </c>
      <c r="AL32" s="14">
        <f t="shared" si="11"/>
        <v>3991.1122496479329</v>
      </c>
      <c r="AM32" s="14">
        <f t="shared" si="11"/>
        <v>4072.7254371674958</v>
      </c>
      <c r="AN32" s="14">
        <f t="shared" si="11"/>
        <v>4151.9867947637722</v>
      </c>
      <c r="AO32" s="14">
        <f t="shared" si="11"/>
        <v>4187.799601857133</v>
      </c>
      <c r="AP32" s="14">
        <f t="shared" si="11"/>
        <v>4278.0065151406197</v>
      </c>
      <c r="AQ32" s="14">
        <f t="shared" si="11"/>
        <v>4421.9914388636507</v>
      </c>
      <c r="AR32" s="14">
        <f t="shared" si="11"/>
        <v>4523.5612245506927</v>
      </c>
      <c r="AS32" s="14">
        <f t="shared" si="11"/>
        <v>4625.236839438543</v>
      </c>
      <c r="AT32" s="14">
        <f t="shared" si="11"/>
        <v>4709.7062558722337</v>
      </c>
      <c r="AU32" s="14">
        <f t="shared" si="11"/>
        <v>4649.9308996082336</v>
      </c>
      <c r="AV32" s="14">
        <f t="shared" si="11"/>
        <v>4654.0548307872723</v>
      </c>
      <c r="AW32" s="14">
        <f t="shared" si="11"/>
        <v>4597.1096812063024</v>
      </c>
      <c r="AX32" s="14">
        <f t="shared" si="11"/>
        <v>4543.4770834839837</v>
      </c>
      <c r="AY32" s="31"/>
      <c r="AZ32" s="31"/>
      <c r="BA32" s="31"/>
      <c r="BB32" s="31"/>
      <c r="BC32" s="31"/>
      <c r="BD32" s="31"/>
      <c r="BE32" s="31"/>
      <c r="BF32" s="99"/>
      <c r="BG32" s="99"/>
      <c r="BI32" s="32"/>
      <c r="BJ32" s="32"/>
    </row>
    <row r="33" spans="25:62" ht="15" customHeight="1">
      <c r="Y33" s="407" t="s">
        <v>214</v>
      </c>
      <c r="Z33" s="18"/>
      <c r="AA33" s="18">
        <f t="shared" ref="AA33:AX33" si="12">AA17</f>
        <v>8191.6597538020633</v>
      </c>
      <c r="AB33" s="18">
        <f t="shared" si="12"/>
        <v>8011.4535459440467</v>
      </c>
      <c r="AC33" s="18">
        <f t="shared" si="12"/>
        <v>7946.1084756647506</v>
      </c>
      <c r="AD33" s="18">
        <f t="shared" si="12"/>
        <v>8013.6882702364283</v>
      </c>
      <c r="AE33" s="18">
        <f t="shared" si="12"/>
        <v>7893.1681183191486</v>
      </c>
      <c r="AF33" s="18">
        <f t="shared" si="12"/>
        <v>7590.9137347287324</v>
      </c>
      <c r="AG33" s="18">
        <f t="shared" si="12"/>
        <v>7463.8760055722905</v>
      </c>
      <c r="AH33" s="18">
        <f t="shared" si="12"/>
        <v>7366.4927106098912</v>
      </c>
      <c r="AI33" s="18">
        <f t="shared" si="12"/>
        <v>7305.0641505912436</v>
      </c>
      <c r="AJ33" s="18">
        <f t="shared" si="12"/>
        <v>7279.5273211915764</v>
      </c>
      <c r="AK33" s="18">
        <f t="shared" si="12"/>
        <v>7314.2994223227834</v>
      </c>
      <c r="AL33" s="18">
        <f t="shared" si="12"/>
        <v>7127.0750569670472</v>
      </c>
      <c r="AM33" s="18">
        <f t="shared" si="12"/>
        <v>7102.1941753684787</v>
      </c>
      <c r="AN33" s="18">
        <f t="shared" si="12"/>
        <v>7062.0099289133204</v>
      </c>
      <c r="AO33" s="18">
        <f t="shared" si="12"/>
        <v>6957.5378524850585</v>
      </c>
      <c r="AP33" s="18">
        <f t="shared" si="12"/>
        <v>6920.6637638425118</v>
      </c>
      <c r="AQ33" s="18">
        <f t="shared" si="12"/>
        <v>6880.1814898393632</v>
      </c>
      <c r="AR33" s="18">
        <f t="shared" si="12"/>
        <v>7208.8918179249813</v>
      </c>
      <c r="AS33" s="18">
        <f t="shared" si="12"/>
        <v>6475.0406957407176</v>
      </c>
      <c r="AT33" s="18">
        <f t="shared" si="12"/>
        <v>6224.8499535540122</v>
      </c>
      <c r="AU33" s="18">
        <f t="shared" si="12"/>
        <v>6604.8195223962321</v>
      </c>
      <c r="AV33" s="18">
        <f t="shared" si="12"/>
        <v>6533.0570058929397</v>
      </c>
      <c r="AW33" s="18">
        <f t="shared" si="12"/>
        <v>6513.7962903110501</v>
      </c>
      <c r="AX33" s="18">
        <f t="shared" si="12"/>
        <v>6475.7772232356674</v>
      </c>
      <c r="AY33" s="153"/>
      <c r="AZ33" s="153"/>
      <c r="BA33" s="153"/>
      <c r="BB33" s="153"/>
      <c r="BC33" s="153"/>
      <c r="BD33" s="153"/>
      <c r="BE33" s="153"/>
      <c r="BF33" s="154"/>
      <c r="BG33" s="154"/>
      <c r="BI33" s="32"/>
      <c r="BJ33" s="32"/>
    </row>
    <row r="34" spans="25:62" ht="15" customHeight="1">
      <c r="Y34" s="407" t="s">
        <v>215</v>
      </c>
      <c r="Z34" s="18"/>
      <c r="AA34" s="18">
        <f t="shared" ref="AA34:AX34" si="13">AA18</f>
        <v>38.575226356332116</v>
      </c>
      <c r="AB34" s="18">
        <f t="shared" si="13"/>
        <v>35.653877682606961</v>
      </c>
      <c r="AC34" s="18">
        <f t="shared" si="13"/>
        <v>36.786320448451441</v>
      </c>
      <c r="AD34" s="18">
        <f t="shared" si="13"/>
        <v>33.453016377861545</v>
      </c>
      <c r="AE34" s="18">
        <f t="shared" si="13"/>
        <v>34.971419313783343</v>
      </c>
      <c r="AF34" s="18">
        <f t="shared" si="13"/>
        <v>33.575312737747787</v>
      </c>
      <c r="AG34" s="18">
        <f t="shared" si="13"/>
        <v>32.788695114492498</v>
      </c>
      <c r="AH34" s="18">
        <f t="shared" si="13"/>
        <v>31.859616290814447</v>
      </c>
      <c r="AI34" s="18">
        <f t="shared" si="13"/>
        <v>30.485294248677942</v>
      </c>
      <c r="AJ34" s="18">
        <f t="shared" si="13"/>
        <v>29.936446542193966</v>
      </c>
      <c r="AK34" s="18">
        <f t="shared" si="13"/>
        <v>29.158866243367058</v>
      </c>
      <c r="AL34" s="18">
        <f t="shared" si="13"/>
        <v>28.969335814335349</v>
      </c>
      <c r="AM34" s="18">
        <f t="shared" si="13"/>
        <v>28.132125265642113</v>
      </c>
      <c r="AN34" s="18">
        <f t="shared" si="13"/>
        <v>26.804264406364567</v>
      </c>
      <c r="AO34" s="18">
        <f t="shared" si="13"/>
        <v>25.752387583266493</v>
      </c>
      <c r="AP34" s="18">
        <f t="shared" si="13"/>
        <v>26.119695257789704</v>
      </c>
      <c r="AQ34" s="18">
        <f t="shared" si="13"/>
        <v>25.361486343853766</v>
      </c>
      <c r="AR34" s="18">
        <f t="shared" si="13"/>
        <v>24.667055154753402</v>
      </c>
      <c r="AS34" s="18">
        <f t="shared" si="13"/>
        <v>23.794675088242279</v>
      </c>
      <c r="AT34" s="18">
        <f t="shared" si="13"/>
        <v>23.105023632779627</v>
      </c>
      <c r="AU34" s="18">
        <f t="shared" si="13"/>
        <v>22.478798522980423</v>
      </c>
      <c r="AV34" s="18">
        <f t="shared" si="13"/>
        <v>22.23824542343505</v>
      </c>
      <c r="AW34" s="18">
        <f t="shared" si="13"/>
        <v>21.659893149734099</v>
      </c>
      <c r="AX34" s="18">
        <f t="shared" si="13"/>
        <v>21.385525775260909</v>
      </c>
      <c r="AY34" s="153"/>
      <c r="AZ34" s="153"/>
      <c r="BA34" s="153"/>
      <c r="BB34" s="153"/>
      <c r="BC34" s="153"/>
      <c r="BD34" s="153"/>
      <c r="BE34" s="153"/>
      <c r="BF34" s="154"/>
      <c r="BG34" s="154"/>
      <c r="BI34" s="32"/>
      <c r="BJ34" s="32"/>
    </row>
    <row r="35" spans="25:62" ht="15" customHeight="1">
      <c r="Y35" s="584" t="s">
        <v>511</v>
      </c>
      <c r="Z35" s="18"/>
      <c r="AA35" s="18">
        <f t="shared" ref="AA35:AX35" si="14">AA20</f>
        <v>139.19934347338281</v>
      </c>
      <c r="AB35" s="18">
        <f t="shared" si="14"/>
        <v>136.73488002199832</v>
      </c>
      <c r="AC35" s="18">
        <f t="shared" si="14"/>
        <v>137.051342409744</v>
      </c>
      <c r="AD35" s="18">
        <f t="shared" si="14"/>
        <v>137.5265284102816</v>
      </c>
      <c r="AE35" s="18">
        <f t="shared" si="14"/>
        <v>136.4174327964144</v>
      </c>
      <c r="AF35" s="18">
        <f t="shared" si="14"/>
        <v>136.74842599990816</v>
      </c>
      <c r="AG35" s="18">
        <f t="shared" si="14"/>
        <v>137.07978291977145</v>
      </c>
      <c r="AH35" s="18">
        <f t="shared" si="14"/>
        <v>138.00374845877144</v>
      </c>
      <c r="AI35" s="18">
        <f t="shared" si="14"/>
        <v>137.33836134311144</v>
      </c>
      <c r="AJ35" s="18">
        <f t="shared" si="14"/>
        <v>137.84642344733143</v>
      </c>
      <c r="AK35" s="18">
        <f t="shared" si="14"/>
        <v>138.74196619631144</v>
      </c>
      <c r="AL35" s="18">
        <f t="shared" si="14"/>
        <v>139.82674815647144</v>
      </c>
      <c r="AM35" s="18">
        <f t="shared" si="14"/>
        <v>177.06772015792288</v>
      </c>
      <c r="AN35" s="18">
        <f t="shared" si="14"/>
        <v>208.11313590227996</v>
      </c>
      <c r="AO35" s="18">
        <f t="shared" si="14"/>
        <v>214.62517908533144</v>
      </c>
      <c r="AP35" s="18">
        <f t="shared" si="14"/>
        <v>242.8554825646946</v>
      </c>
      <c r="AQ35" s="18">
        <f t="shared" si="14"/>
        <v>250.00143490694308</v>
      </c>
      <c r="AR35" s="18">
        <f t="shared" si="14"/>
        <v>241.31617062238183</v>
      </c>
      <c r="AS35" s="18">
        <f t="shared" si="14"/>
        <v>271.43716627541215</v>
      </c>
      <c r="AT35" s="18">
        <f t="shared" si="14"/>
        <v>269.41882176100137</v>
      </c>
      <c r="AU35" s="18">
        <f t="shared" si="14"/>
        <v>235.60231094494225</v>
      </c>
      <c r="AV35" s="18">
        <f t="shared" si="14"/>
        <v>258.94055516823573</v>
      </c>
      <c r="AW35" s="18">
        <f t="shared" si="14"/>
        <v>256.49921228957999</v>
      </c>
      <c r="AX35" s="18">
        <f t="shared" si="14"/>
        <v>257.31666297265633</v>
      </c>
      <c r="AY35" s="153"/>
      <c r="AZ35" s="153"/>
      <c r="BA35" s="153"/>
      <c r="BB35" s="153"/>
      <c r="BC35" s="153"/>
      <c r="BD35" s="153"/>
      <c r="BE35" s="153"/>
      <c r="BF35" s="154"/>
      <c r="BG35" s="154"/>
      <c r="BI35" s="32"/>
      <c r="BJ35" s="32"/>
    </row>
    <row r="36" spans="25:62" ht="15" customHeight="1">
      <c r="Y36" s="87" t="s">
        <v>148</v>
      </c>
      <c r="Z36" s="18"/>
      <c r="AA36" s="18">
        <f t="shared" ref="AA36:AX36" si="15">AA21</f>
        <v>1435.2468460874916</v>
      </c>
      <c r="AB36" s="18">
        <f t="shared" si="15"/>
        <v>1475.3925543741968</v>
      </c>
      <c r="AC36" s="18">
        <f t="shared" si="15"/>
        <v>1608.3888690031597</v>
      </c>
      <c r="AD36" s="18">
        <f t="shared" si="15"/>
        <v>1609.359088213921</v>
      </c>
      <c r="AE36" s="18">
        <f t="shared" si="15"/>
        <v>1767.2292353963494</v>
      </c>
      <c r="AF36" s="18">
        <f t="shared" si="15"/>
        <v>1904.7441478733801</v>
      </c>
      <c r="AG36" s="18">
        <f t="shared" si="15"/>
        <v>2025.7808976068825</v>
      </c>
      <c r="AH36" s="18">
        <f t="shared" si="15"/>
        <v>2097.919795018398</v>
      </c>
      <c r="AI36" s="18">
        <f t="shared" si="15"/>
        <v>2102.4091210104048</v>
      </c>
      <c r="AJ36" s="18">
        <f t="shared" si="15"/>
        <v>2173.4247371774914</v>
      </c>
      <c r="AK36" s="18">
        <f t="shared" si="15"/>
        <v>2154.7487405163265</v>
      </c>
      <c r="AL36" s="18">
        <f t="shared" si="15"/>
        <v>2085.655624771201</v>
      </c>
      <c r="AM36" s="18">
        <f t="shared" si="15"/>
        <v>1910.5292995959862</v>
      </c>
      <c r="AN36" s="18">
        <f t="shared" si="15"/>
        <v>1908.0055784246233</v>
      </c>
      <c r="AO36" s="18">
        <f t="shared" si="15"/>
        <v>1898.4443481188139</v>
      </c>
      <c r="AP36" s="18">
        <f t="shared" si="15"/>
        <v>1963.3159154133821</v>
      </c>
      <c r="AQ36" s="18">
        <f t="shared" si="15"/>
        <v>1843.2610491771397</v>
      </c>
      <c r="AR36" s="18">
        <f t="shared" si="15"/>
        <v>1694.0321105118771</v>
      </c>
      <c r="AS36" s="18">
        <f t="shared" si="15"/>
        <v>1628.6877064112966</v>
      </c>
      <c r="AT36" s="18">
        <f t="shared" si="15"/>
        <v>1570.8113926051417</v>
      </c>
      <c r="AU36" s="18">
        <f t="shared" si="15"/>
        <v>1516.8614605019745</v>
      </c>
      <c r="AV36" s="18">
        <f t="shared" si="15"/>
        <v>1524.317028563569</v>
      </c>
      <c r="AW36" s="18">
        <f t="shared" si="15"/>
        <v>1560.6680816313922</v>
      </c>
      <c r="AX36" s="18">
        <f t="shared" si="15"/>
        <v>1567.5086655671437</v>
      </c>
      <c r="AY36" s="153"/>
      <c r="AZ36" s="153"/>
      <c r="BA36" s="153"/>
      <c r="BB36" s="153"/>
      <c r="BC36" s="153"/>
      <c r="BD36" s="153"/>
      <c r="BE36" s="153"/>
      <c r="BF36" s="594"/>
      <c r="BG36" s="154"/>
      <c r="BI36" s="32"/>
      <c r="BJ36" s="32"/>
    </row>
    <row r="37" spans="25:62" ht="15" customHeight="1" thickBot="1">
      <c r="Y37" s="621" t="s">
        <v>510</v>
      </c>
      <c r="Z37" s="14"/>
      <c r="AA37" s="14">
        <f t="shared" ref="AA37:AX37" si="16">AA22</f>
        <v>1206.9216370892102</v>
      </c>
      <c r="AB37" s="14">
        <f t="shared" si="16"/>
        <v>1232.0650507006935</v>
      </c>
      <c r="AC37" s="14">
        <f t="shared" si="16"/>
        <v>1222.1984678416493</v>
      </c>
      <c r="AD37" s="14">
        <f t="shared" si="16"/>
        <v>1246.6742532704741</v>
      </c>
      <c r="AE37" s="14">
        <f t="shared" si="16"/>
        <v>1236.2475530392467</v>
      </c>
      <c r="AF37" s="14">
        <f t="shared" si="16"/>
        <v>1255.9564620713572</v>
      </c>
      <c r="AG37" s="14">
        <f t="shared" si="16"/>
        <v>1254.0620529236026</v>
      </c>
      <c r="AH37" s="14">
        <f t="shared" si="16"/>
        <v>1265.3177413468347</v>
      </c>
      <c r="AI37" s="14">
        <f t="shared" si="16"/>
        <v>1254.6922598113229</v>
      </c>
      <c r="AJ37" s="14">
        <f t="shared" si="16"/>
        <v>1225.5023365205111</v>
      </c>
      <c r="AK37" s="14">
        <f t="shared" si="16"/>
        <v>1195.377987340358</v>
      </c>
      <c r="AL37" s="14">
        <f t="shared" si="16"/>
        <v>1221.6574861579725</v>
      </c>
      <c r="AM37" s="14">
        <f t="shared" si="16"/>
        <v>1225.3118563602636</v>
      </c>
      <c r="AN37" s="14">
        <f t="shared" si="16"/>
        <v>1228.6286008887291</v>
      </c>
      <c r="AO37" s="14">
        <f t="shared" si="16"/>
        <v>1231.999844371644</v>
      </c>
      <c r="AP37" s="14">
        <f t="shared" si="16"/>
        <v>1214.3627678273833</v>
      </c>
      <c r="AQ37" s="14">
        <f t="shared" si="16"/>
        <v>1224.3216620296803</v>
      </c>
      <c r="AR37" s="14">
        <f t="shared" si="16"/>
        <v>1203.7238799115462</v>
      </c>
      <c r="AS37" s="14">
        <f t="shared" si="16"/>
        <v>1204.0234120601701</v>
      </c>
      <c r="AT37" s="14">
        <f t="shared" si="16"/>
        <v>1188.0120578004587</v>
      </c>
      <c r="AU37" s="14">
        <f t="shared" si="16"/>
        <v>1174.0082206212562</v>
      </c>
      <c r="AV37" s="14">
        <f t="shared" si="16"/>
        <v>1165.9239584195586</v>
      </c>
      <c r="AW37" s="14">
        <f t="shared" si="16"/>
        <v>1127.1547229908588</v>
      </c>
      <c r="AX37" s="14">
        <f t="shared" si="16"/>
        <v>1132.1106977799109</v>
      </c>
      <c r="AY37" s="31"/>
      <c r="AZ37" s="31"/>
      <c r="BA37" s="31"/>
      <c r="BB37" s="31"/>
      <c r="BC37" s="31"/>
      <c r="BD37" s="31"/>
      <c r="BE37" s="31"/>
      <c r="BF37" s="99"/>
      <c r="BG37" s="101"/>
      <c r="BI37" s="32"/>
      <c r="BJ37" s="32"/>
    </row>
    <row r="38" spans="25:62" ht="15" customHeight="1" thickTop="1" thickBot="1">
      <c r="Y38" s="408" t="s">
        <v>149</v>
      </c>
      <c r="Z38" s="289"/>
      <c r="AA38" s="289">
        <f t="shared" ref="AA38:AX38" si="17">AA23</f>
        <v>373.00857288063884</v>
      </c>
      <c r="AB38" s="289">
        <f t="shared" si="17"/>
        <v>385.24331664027102</v>
      </c>
      <c r="AC38" s="289">
        <f t="shared" si="17"/>
        <v>388.16235314123935</v>
      </c>
      <c r="AD38" s="289">
        <f t="shared" si="17"/>
        <v>390.91116018550599</v>
      </c>
      <c r="AE38" s="289">
        <f t="shared" si="17"/>
        <v>398.94533065933149</v>
      </c>
      <c r="AF38" s="289">
        <f t="shared" si="17"/>
        <v>417.23502892626311</v>
      </c>
      <c r="AG38" s="289">
        <f t="shared" si="17"/>
        <v>425.46234547994658</v>
      </c>
      <c r="AH38" s="289">
        <f t="shared" si="17"/>
        <v>442.95540253085738</v>
      </c>
      <c r="AI38" s="289">
        <f t="shared" si="17"/>
        <v>459.47001105304332</v>
      </c>
      <c r="AJ38" s="289">
        <f t="shared" si="17"/>
        <v>465.66811522724572</v>
      </c>
      <c r="AK38" s="289">
        <f t="shared" si="17"/>
        <v>492.66165710523711</v>
      </c>
      <c r="AL38" s="289">
        <f t="shared" si="17"/>
        <v>507.66176468852439</v>
      </c>
      <c r="AM38" s="289">
        <f t="shared" si="17"/>
        <v>405.29429792706213</v>
      </c>
      <c r="AN38" s="289">
        <f t="shared" si="17"/>
        <v>400.17621630860395</v>
      </c>
      <c r="AO38" s="289">
        <f t="shared" si="17"/>
        <v>390.06531754170521</v>
      </c>
      <c r="AP38" s="289">
        <f t="shared" si="17"/>
        <v>386.44690137684842</v>
      </c>
      <c r="AQ38" s="289">
        <f t="shared" si="17"/>
        <v>382.87967964835491</v>
      </c>
      <c r="AR38" s="289">
        <f t="shared" si="17"/>
        <v>366.19020575708453</v>
      </c>
      <c r="AS38" s="289">
        <f t="shared" si="17"/>
        <v>365.45114598681374</v>
      </c>
      <c r="AT38" s="289">
        <f t="shared" si="17"/>
        <v>337.15265719981068</v>
      </c>
      <c r="AU38" s="289">
        <f t="shared" si="17"/>
        <v>333.78994221912018</v>
      </c>
      <c r="AV38" s="289">
        <f t="shared" si="17"/>
        <v>327.73808656861081</v>
      </c>
      <c r="AW38" s="289">
        <f t="shared" si="17"/>
        <v>347.08834927875188</v>
      </c>
      <c r="AX38" s="289">
        <f t="shared" si="17"/>
        <v>335.62607855560378</v>
      </c>
      <c r="AY38" s="287"/>
      <c r="AZ38" s="287"/>
      <c r="BA38" s="287"/>
      <c r="BB38" s="287"/>
      <c r="BC38" s="287"/>
      <c r="BD38" s="287"/>
      <c r="BE38" s="287"/>
      <c r="BF38" s="285"/>
      <c r="BG38" s="154"/>
      <c r="BH38" s="32"/>
      <c r="BI38" s="32"/>
    </row>
    <row r="39" spans="25:62" ht="15" customHeight="1" thickTop="1">
      <c r="Y39" s="409" t="s">
        <v>96</v>
      </c>
      <c r="Z39" s="16"/>
      <c r="AA39" s="16">
        <f t="shared" ref="AA39:AX39" si="18">SUM(AA28:AA34,AA35:AA38)</f>
        <v>31903.416810417108</v>
      </c>
      <c r="AB39" s="16">
        <f t="shared" si="18"/>
        <v>31586.617344115049</v>
      </c>
      <c r="AC39" s="16">
        <f t="shared" si="18"/>
        <v>31719.778966409682</v>
      </c>
      <c r="AD39" s="16">
        <f t="shared" si="18"/>
        <v>31606.902509254596</v>
      </c>
      <c r="AE39" s="16">
        <f t="shared" si="18"/>
        <v>32916.510960596512</v>
      </c>
      <c r="AF39" s="16">
        <f t="shared" si="18"/>
        <v>33226.892580397973</v>
      </c>
      <c r="AG39" s="16">
        <f t="shared" si="18"/>
        <v>34354.031782762395</v>
      </c>
      <c r="AH39" s="16">
        <f t="shared" si="18"/>
        <v>35147.583645003222</v>
      </c>
      <c r="AI39" s="16">
        <f t="shared" si="18"/>
        <v>33581.92793781271</v>
      </c>
      <c r="AJ39" s="16">
        <f t="shared" si="18"/>
        <v>27496.636921193091</v>
      </c>
      <c r="AK39" s="16">
        <f t="shared" si="18"/>
        <v>30062.2700153878</v>
      </c>
      <c r="AL39" s="16">
        <f t="shared" si="18"/>
        <v>26531.753175522859</v>
      </c>
      <c r="AM39" s="16">
        <f t="shared" si="18"/>
        <v>26049.918469702763</v>
      </c>
      <c r="AN39" s="16">
        <f t="shared" si="18"/>
        <v>25882.62076093494</v>
      </c>
      <c r="AO39" s="16">
        <f t="shared" si="18"/>
        <v>25899.700566214291</v>
      </c>
      <c r="AP39" s="16">
        <f t="shared" si="18"/>
        <v>25510.948578319043</v>
      </c>
      <c r="AQ39" s="16">
        <f t="shared" si="18"/>
        <v>25533.576464797126</v>
      </c>
      <c r="AR39" s="16">
        <f t="shared" si="18"/>
        <v>24971.76245538679</v>
      </c>
      <c r="AS39" s="16">
        <f t="shared" si="18"/>
        <v>24091.641545067087</v>
      </c>
      <c r="AT39" s="16">
        <f t="shared" si="18"/>
        <v>23630.80755906965</v>
      </c>
      <c r="AU39" s="16">
        <f t="shared" si="18"/>
        <v>23300.621809053988</v>
      </c>
      <c r="AV39" s="16">
        <f t="shared" si="18"/>
        <v>22827.333026445769</v>
      </c>
      <c r="AW39" s="16">
        <f t="shared" si="18"/>
        <v>22484.828848257432</v>
      </c>
      <c r="AX39" s="16">
        <f t="shared" si="18"/>
        <v>22458.074167305069</v>
      </c>
      <c r="AY39" s="34"/>
      <c r="AZ39" s="34"/>
      <c r="BA39" s="34"/>
      <c r="BB39" s="34"/>
      <c r="BC39" s="34"/>
      <c r="BD39" s="34"/>
      <c r="BE39" s="34"/>
      <c r="BF39" s="103"/>
      <c r="BG39" s="99"/>
      <c r="BI39" s="32"/>
      <c r="BJ39" s="32"/>
    </row>
    <row r="41" spans="25:62">
      <c r="Y41" s="694" t="s">
        <v>393</v>
      </c>
      <c r="Z41" s="30"/>
      <c r="AA41" s="30"/>
      <c r="AB41" s="30"/>
      <c r="AC41" s="30"/>
      <c r="AD41" s="30"/>
      <c r="AE41" s="30"/>
      <c r="AF41" s="30"/>
      <c r="AG41" s="30"/>
      <c r="AH41" s="30"/>
      <c r="AI41" s="30"/>
      <c r="AJ41" s="30"/>
      <c r="AK41" s="30"/>
      <c r="AL41" s="30"/>
      <c r="AM41" s="30"/>
      <c r="AN41" s="30"/>
      <c r="AO41" s="30"/>
      <c r="AP41" s="30"/>
      <c r="AQ41" s="30"/>
      <c r="AR41" s="30"/>
      <c r="AS41" s="30"/>
      <c r="AT41" s="30"/>
      <c r="AU41" s="30"/>
      <c r="AV41" s="30"/>
      <c r="AW41" s="30"/>
      <c r="AX41" s="30"/>
      <c r="AY41" s="30"/>
      <c r="AZ41" s="30"/>
      <c r="BA41" s="30"/>
      <c r="BB41" s="30"/>
      <c r="BC41" s="30"/>
      <c r="BD41" s="30"/>
      <c r="BE41" s="30"/>
    </row>
    <row r="42" spans="25:62">
      <c r="Y42" s="13"/>
      <c r="Z42" s="382">
        <v>1990</v>
      </c>
      <c r="AA42" s="13">
        <v>1990</v>
      </c>
      <c r="AB42" s="13">
        <f t="shared" ref="AB42:BE42" si="19">AA42+1</f>
        <v>1991</v>
      </c>
      <c r="AC42" s="13">
        <f t="shared" si="19"/>
        <v>1992</v>
      </c>
      <c r="AD42" s="13">
        <f t="shared" si="19"/>
        <v>1993</v>
      </c>
      <c r="AE42" s="13">
        <f t="shared" si="19"/>
        <v>1994</v>
      </c>
      <c r="AF42" s="13">
        <f t="shared" si="19"/>
        <v>1995</v>
      </c>
      <c r="AG42" s="13">
        <f t="shared" si="19"/>
        <v>1996</v>
      </c>
      <c r="AH42" s="13">
        <f t="shared" si="19"/>
        <v>1997</v>
      </c>
      <c r="AI42" s="13">
        <f t="shared" si="19"/>
        <v>1998</v>
      </c>
      <c r="AJ42" s="13">
        <f t="shared" si="19"/>
        <v>1999</v>
      </c>
      <c r="AK42" s="13">
        <f t="shared" si="19"/>
        <v>2000</v>
      </c>
      <c r="AL42" s="13">
        <f t="shared" si="19"/>
        <v>2001</v>
      </c>
      <c r="AM42" s="13">
        <f t="shared" si="19"/>
        <v>2002</v>
      </c>
      <c r="AN42" s="13">
        <f t="shared" si="19"/>
        <v>2003</v>
      </c>
      <c r="AO42" s="13">
        <f t="shared" si="19"/>
        <v>2004</v>
      </c>
      <c r="AP42" s="13">
        <f t="shared" si="19"/>
        <v>2005</v>
      </c>
      <c r="AQ42" s="13">
        <f t="shared" si="19"/>
        <v>2006</v>
      </c>
      <c r="AR42" s="13">
        <f t="shared" si="19"/>
        <v>2007</v>
      </c>
      <c r="AS42" s="13">
        <f t="shared" si="19"/>
        <v>2008</v>
      </c>
      <c r="AT42" s="13">
        <f t="shared" si="19"/>
        <v>2009</v>
      </c>
      <c r="AU42" s="13">
        <f t="shared" si="19"/>
        <v>2010</v>
      </c>
      <c r="AV42" s="13">
        <f t="shared" si="19"/>
        <v>2011</v>
      </c>
      <c r="AW42" s="13">
        <f t="shared" si="19"/>
        <v>2012</v>
      </c>
      <c r="AX42" s="13">
        <f t="shared" si="19"/>
        <v>2013</v>
      </c>
      <c r="AY42" s="13">
        <f t="shared" si="19"/>
        <v>2014</v>
      </c>
      <c r="AZ42" s="13">
        <f t="shared" si="19"/>
        <v>2015</v>
      </c>
      <c r="BA42" s="13">
        <f t="shared" si="19"/>
        <v>2016</v>
      </c>
      <c r="BB42" s="13">
        <f t="shared" si="19"/>
        <v>2017</v>
      </c>
      <c r="BC42" s="13">
        <f t="shared" si="19"/>
        <v>2018</v>
      </c>
      <c r="BD42" s="13">
        <f t="shared" si="19"/>
        <v>2019</v>
      </c>
      <c r="BE42" s="13">
        <f t="shared" si="19"/>
        <v>2020</v>
      </c>
      <c r="BF42" s="13" t="s">
        <v>139</v>
      </c>
      <c r="BG42" s="13" t="s">
        <v>11</v>
      </c>
    </row>
    <row r="43" spans="25:62" ht="15" customHeight="1">
      <c r="Y43" s="818" t="s">
        <v>140</v>
      </c>
      <c r="Z43" s="844">
        <f>AA28</f>
        <v>2408.1252490838092</v>
      </c>
      <c r="AA43" s="845">
        <f>IF(ISTEXT(AA28),AA28,AA28/$Z43-1)</f>
        <v>0</v>
      </c>
      <c r="AB43" s="845">
        <f t="shared" ref="AB43:BE43" si="20">IF(ISTEXT(AB28),AB28,AB28/$Z43-1)</f>
        <v>3.7457054686580005E-2</v>
      </c>
      <c r="AC43" s="845">
        <f t="shared" si="20"/>
        <v>5.6427050079026264E-2</v>
      </c>
      <c r="AD43" s="845">
        <f t="shared" si="20"/>
        <v>0.12547628696766266</v>
      </c>
      <c r="AE43" s="845">
        <f t="shared" si="20"/>
        <v>0.21439030496432343</v>
      </c>
      <c r="AF43" s="845">
        <f t="shared" si="20"/>
        <v>0.41511734117832799</v>
      </c>
      <c r="AG43" s="845">
        <f t="shared" si="20"/>
        <v>0.45418441646265495</v>
      </c>
      <c r="AH43" s="845">
        <f t="shared" si="20"/>
        <v>0.52323254312658141</v>
      </c>
      <c r="AI43" s="845">
        <f t="shared" si="20"/>
        <v>0.49318251320646889</v>
      </c>
      <c r="AJ43" s="845">
        <f t="shared" si="20"/>
        <v>0.55701049046198059</v>
      </c>
      <c r="AK43" s="845">
        <f t="shared" si="20"/>
        <v>0.60395609360631908</v>
      </c>
      <c r="AL43" s="845">
        <f t="shared" si="20"/>
        <v>0.67149737921610542</v>
      </c>
      <c r="AM43" s="845">
        <f t="shared" si="20"/>
        <v>0.71105166621071536</v>
      </c>
      <c r="AN43" s="845">
        <f t="shared" si="20"/>
        <v>0.70616229092863936</v>
      </c>
      <c r="AO43" s="845">
        <f t="shared" si="20"/>
        <v>0.72932822710932577</v>
      </c>
      <c r="AP43" s="845">
        <f t="shared" si="20"/>
        <v>0.82519230001168009</v>
      </c>
      <c r="AQ43" s="845">
        <f t="shared" si="20"/>
        <v>0.8087035567282439</v>
      </c>
      <c r="AR43" s="845">
        <f t="shared" si="20"/>
        <v>0.85478479560499965</v>
      </c>
      <c r="AS43" s="845">
        <f t="shared" si="20"/>
        <v>0.79415507718294043</v>
      </c>
      <c r="AT43" s="845">
        <f t="shared" si="20"/>
        <v>0.72688503640892477</v>
      </c>
      <c r="AU43" s="845">
        <f t="shared" si="20"/>
        <v>0.77459541902142859</v>
      </c>
      <c r="AV43" s="845">
        <f t="shared" si="20"/>
        <v>0.78519219857295286</v>
      </c>
      <c r="AW43" s="845">
        <f t="shared" si="20"/>
        <v>0.78358909115574216</v>
      </c>
      <c r="AX43" s="845">
        <f t="shared" si="20"/>
        <v>0.82822149238015141</v>
      </c>
      <c r="AY43" s="19">
        <f t="shared" si="20"/>
        <v>-1</v>
      </c>
      <c r="AZ43" s="19">
        <f t="shared" si="20"/>
        <v>-1</v>
      </c>
      <c r="BA43" s="19">
        <f t="shared" si="20"/>
        <v>-1</v>
      </c>
      <c r="BB43" s="19">
        <f t="shared" si="20"/>
        <v>-1</v>
      </c>
      <c r="BC43" s="19">
        <f t="shared" si="20"/>
        <v>-1</v>
      </c>
      <c r="BD43" s="19">
        <f t="shared" si="20"/>
        <v>-1</v>
      </c>
      <c r="BE43" s="19">
        <f t="shared" si="20"/>
        <v>-1</v>
      </c>
      <c r="BF43" s="1101"/>
      <c r="BG43" s="88"/>
    </row>
    <row r="44" spans="25:62" ht="15" customHeight="1">
      <c r="Y44" s="818" t="s">
        <v>141</v>
      </c>
      <c r="Z44" s="844">
        <f t="shared" ref="Z44:Z54" si="21">AA29</f>
        <v>3950.747691468327</v>
      </c>
      <c r="AA44" s="845">
        <f t="shared" ref="AA44:AA46" si="22">IF(ISTEXT(AA29),AA29,AA29/$Z44-1)</f>
        <v>0</v>
      </c>
      <c r="AB44" s="845">
        <f t="shared" ref="AB44:BE44" si="23">IF(ISTEXT(AB29),AB29,AB29/$Z44-1)</f>
        <v>3.7714513226157154E-2</v>
      </c>
      <c r="AC44" s="845">
        <f t="shared" si="23"/>
        <v>5.6069987009927047E-2</v>
      </c>
      <c r="AD44" s="845">
        <f t="shared" si="23"/>
        <v>4.714647535725458E-2</v>
      </c>
      <c r="AE44" s="845">
        <f t="shared" si="23"/>
        <v>6.541544112277653E-2</v>
      </c>
      <c r="AF44" s="845">
        <f t="shared" si="23"/>
        <v>9.5489427059264109E-2</v>
      </c>
      <c r="AG44" s="845">
        <f t="shared" si="23"/>
        <v>0.11516458215761949</v>
      </c>
      <c r="AH44" s="845">
        <f t="shared" si="23"/>
        <v>0.12602046835618363</v>
      </c>
      <c r="AI44" s="845">
        <f t="shared" si="23"/>
        <v>9.991479125353675E-2</v>
      </c>
      <c r="AJ44" s="845">
        <f t="shared" si="23"/>
        <v>9.4523072698373678E-2</v>
      </c>
      <c r="AK44" s="845">
        <f t="shared" si="23"/>
        <v>6.7921028480276258E-2</v>
      </c>
      <c r="AL44" s="845">
        <f t="shared" si="23"/>
        <v>2.4202427078495292E-2</v>
      </c>
      <c r="AM44" s="845">
        <f t="shared" si="23"/>
        <v>-4.17162093203578E-2</v>
      </c>
      <c r="AN44" s="845">
        <f t="shared" si="23"/>
        <v>-0.10889300444302774</v>
      </c>
      <c r="AO44" s="845">
        <f t="shared" si="23"/>
        <v>-0.18274996869970617</v>
      </c>
      <c r="AP44" s="845">
        <f t="shared" si="23"/>
        <v>-0.24310070880813339</v>
      </c>
      <c r="AQ44" s="845">
        <f t="shared" si="23"/>
        <v>-0.28850203320425138</v>
      </c>
      <c r="AR44" s="845">
        <f t="shared" si="23"/>
        <v>-0.32196404394236455</v>
      </c>
      <c r="AS44" s="845">
        <f t="shared" si="23"/>
        <v>-0.35964226139614919</v>
      </c>
      <c r="AT44" s="845">
        <f t="shared" si="23"/>
        <v>-0.39966372968586361</v>
      </c>
      <c r="AU44" s="845">
        <f t="shared" si="23"/>
        <v>-0.43820177972005725</v>
      </c>
      <c r="AV44" s="845">
        <f t="shared" si="23"/>
        <v>-0.4657929336919292</v>
      </c>
      <c r="AW44" s="845">
        <f t="shared" si="23"/>
        <v>-0.48401895045494081</v>
      </c>
      <c r="AX44" s="845">
        <f t="shared" si="23"/>
        <v>-0.5003364621003844</v>
      </c>
      <c r="AY44" s="19">
        <f t="shared" si="23"/>
        <v>-1</v>
      </c>
      <c r="AZ44" s="19">
        <f t="shared" si="23"/>
        <v>-1</v>
      </c>
      <c r="BA44" s="19">
        <f t="shared" si="23"/>
        <v>-1</v>
      </c>
      <c r="BB44" s="19">
        <f t="shared" si="23"/>
        <v>-1</v>
      </c>
      <c r="BC44" s="19">
        <f t="shared" si="23"/>
        <v>-1</v>
      </c>
      <c r="BD44" s="19">
        <f t="shared" si="23"/>
        <v>-1</v>
      </c>
      <c r="BE44" s="19">
        <f t="shared" si="23"/>
        <v>-1</v>
      </c>
      <c r="BF44" s="1102"/>
      <c r="BG44" s="152"/>
    </row>
    <row r="45" spans="25:62" ht="15" customHeight="1">
      <c r="Y45" s="818" t="s">
        <v>212</v>
      </c>
      <c r="Z45" s="844">
        <f t="shared" si="21"/>
        <v>0.108589407232</v>
      </c>
      <c r="AA45" s="845">
        <f t="shared" si="22"/>
        <v>0</v>
      </c>
      <c r="AB45" s="845">
        <f t="shared" ref="AB45:BE45" si="24">IF(ISTEXT(AB30),AB30,AB30/$Z45-1)</f>
        <v>0.4473051508995276</v>
      </c>
      <c r="AC45" s="845">
        <f t="shared" si="24"/>
        <v>0.5325645716478129</v>
      </c>
      <c r="AD45" s="845">
        <f t="shared" si="24"/>
        <v>0.43666238463475815</v>
      </c>
      <c r="AE45" s="845">
        <f t="shared" si="24"/>
        <v>0.38358996618341545</v>
      </c>
      <c r="AF45" s="845">
        <f t="shared" si="24"/>
        <v>0.37691196350815726</v>
      </c>
      <c r="AG45" s="845">
        <f t="shared" si="24"/>
        <v>0.33575890210086468</v>
      </c>
      <c r="AH45" s="845">
        <f t="shared" si="24"/>
        <v>0.30138785167210647</v>
      </c>
      <c r="AI45" s="845">
        <f t="shared" si="24"/>
        <v>0.16429502853702438</v>
      </c>
      <c r="AJ45" s="845">
        <f t="shared" si="24"/>
        <v>4.2729574810982385E-2</v>
      </c>
      <c r="AK45" s="845">
        <f t="shared" si="24"/>
        <v>-6.3295611378700878E-3</v>
      </c>
      <c r="AL45" s="845">
        <f t="shared" si="24"/>
        <v>-0.10084579771767033</v>
      </c>
      <c r="AM45" s="845">
        <f t="shared" si="24"/>
        <v>-0.13391445013537862</v>
      </c>
      <c r="AN45" s="845">
        <f t="shared" si="24"/>
        <v>-3.9947201762803974E-2</v>
      </c>
      <c r="AO45" s="845">
        <f t="shared" si="24"/>
        <v>-2.3565696408423764E-2</v>
      </c>
      <c r="AP45" s="845">
        <f t="shared" si="24"/>
        <v>4.835973911138991E-2</v>
      </c>
      <c r="AQ45" s="845">
        <f t="shared" si="24"/>
        <v>9.2985892983348251E-3</v>
      </c>
      <c r="AR45" s="845">
        <f t="shared" si="24"/>
        <v>5.8761722037650177E-2</v>
      </c>
      <c r="AS45" s="845">
        <f t="shared" si="24"/>
        <v>6.6725580189600509E-2</v>
      </c>
      <c r="AT45" s="845">
        <f t="shared" si="24"/>
        <v>-6.9831613905018131E-3</v>
      </c>
      <c r="AU45" s="845">
        <f t="shared" si="24"/>
        <v>-6.4027687131080424E-2</v>
      </c>
      <c r="AV45" s="845">
        <f t="shared" si="24"/>
        <v>-8.0238734127948685E-2</v>
      </c>
      <c r="AW45" s="845">
        <f t="shared" si="24"/>
        <v>-0.10456813139922749</v>
      </c>
      <c r="AX45" s="845">
        <f t="shared" si="24"/>
        <v>-0.16321029054091074</v>
      </c>
      <c r="AY45" s="19">
        <f t="shared" si="24"/>
        <v>-1</v>
      </c>
      <c r="AZ45" s="19">
        <f t="shared" si="24"/>
        <v>-1</v>
      </c>
      <c r="BA45" s="19">
        <f t="shared" si="24"/>
        <v>-1</v>
      </c>
      <c r="BB45" s="19">
        <f t="shared" si="24"/>
        <v>-1</v>
      </c>
      <c r="BC45" s="19">
        <f t="shared" si="24"/>
        <v>-1</v>
      </c>
      <c r="BD45" s="19">
        <f t="shared" si="24"/>
        <v>-1</v>
      </c>
      <c r="BE45" s="19">
        <f t="shared" si="24"/>
        <v>-1</v>
      </c>
      <c r="BF45" s="1102"/>
      <c r="BG45" s="152"/>
    </row>
    <row r="46" spans="25:62" ht="15" customHeight="1">
      <c r="Y46" s="818" t="s">
        <v>143</v>
      </c>
      <c r="Z46" s="844">
        <f t="shared" si="21"/>
        <v>9910.6586158148057</v>
      </c>
      <c r="AA46" s="845">
        <f t="shared" si="22"/>
        <v>0</v>
      </c>
      <c r="AB46" s="845">
        <f t="shared" ref="AB46:BE46" si="25">IF(ISTEXT(AB31),AB31,AB31/$Z46-1)</f>
        <v>-4.8183382339202385E-2</v>
      </c>
      <c r="AC46" s="845">
        <f t="shared" si="25"/>
        <v>-5.1641794295631316E-2</v>
      </c>
      <c r="AD46" s="845">
        <f t="shared" si="25"/>
        <v>-7.8655392758820053E-2</v>
      </c>
      <c r="AE46" s="845">
        <f t="shared" si="25"/>
        <v>3.006579309694235E-2</v>
      </c>
      <c r="AF46" s="845">
        <f t="shared" si="25"/>
        <v>2.0521917473873996E-2</v>
      </c>
      <c r="AG46" s="845">
        <f t="shared" si="25"/>
        <v>0.12175482342340915</v>
      </c>
      <c r="AH46" s="845">
        <f t="shared" si="25"/>
        <v>0.18267233594536481</v>
      </c>
      <c r="AI46" s="845">
        <f t="shared" si="25"/>
        <v>5.2221111278087484E-2</v>
      </c>
      <c r="AJ46" s="845">
        <f t="shared" si="25"/>
        <v>-0.57433812773502435</v>
      </c>
      <c r="AK46" s="845">
        <f t="shared" si="25"/>
        <v>-0.32196650718813247</v>
      </c>
      <c r="AL46" s="845">
        <f t="shared" si="25"/>
        <v>-0.66115704477051973</v>
      </c>
      <c r="AM46" s="845">
        <f t="shared" si="25"/>
        <v>-0.67487475440697886</v>
      </c>
      <c r="AN46" s="845">
        <f t="shared" si="25"/>
        <v>-0.67029430443897742</v>
      </c>
      <c r="AO46" s="845">
        <f t="shared" si="25"/>
        <v>-0.63673631570390254</v>
      </c>
      <c r="AP46" s="845">
        <f t="shared" si="25"/>
        <v>-0.68786596061788641</v>
      </c>
      <c r="AQ46" s="845">
        <f t="shared" si="25"/>
        <v>-0.66309656084239865</v>
      </c>
      <c r="AR46" s="845">
        <f t="shared" si="25"/>
        <v>-0.74129247772555817</v>
      </c>
      <c r="AS46" s="845">
        <f t="shared" si="25"/>
        <v>-0.73287223665401124</v>
      </c>
      <c r="AT46" s="845">
        <f t="shared" si="25"/>
        <v>-0.71976524661914465</v>
      </c>
      <c r="AU46" s="845">
        <f t="shared" si="25"/>
        <v>-0.77094782009318452</v>
      </c>
      <c r="AV46" s="845">
        <f t="shared" si="25"/>
        <v>-0.80511086373455409</v>
      </c>
      <c r="AW46" s="845">
        <f t="shared" si="25"/>
        <v>-0.82572918862387779</v>
      </c>
      <c r="AX46" s="845">
        <f t="shared" si="25"/>
        <v>-0.82360905307941934</v>
      </c>
      <c r="AY46" s="19">
        <f t="shared" si="25"/>
        <v>-1</v>
      </c>
      <c r="AZ46" s="19">
        <f t="shared" si="25"/>
        <v>-1</v>
      </c>
      <c r="BA46" s="19">
        <f t="shared" si="25"/>
        <v>-1</v>
      </c>
      <c r="BB46" s="19">
        <f t="shared" si="25"/>
        <v>-1</v>
      </c>
      <c r="BC46" s="19">
        <f t="shared" si="25"/>
        <v>-1</v>
      </c>
      <c r="BD46" s="19">
        <f t="shared" si="25"/>
        <v>-1</v>
      </c>
      <c r="BE46" s="19">
        <f t="shared" si="25"/>
        <v>-1</v>
      </c>
      <c r="BF46" s="1102"/>
      <c r="BG46" s="99"/>
    </row>
    <row r="47" spans="25:62" ht="15" customHeight="1">
      <c r="Y47" s="818" t="s">
        <v>213</v>
      </c>
      <c r="Z47" s="844">
        <f t="shared" si="21"/>
        <v>4249.1652849538195</v>
      </c>
      <c r="AA47" s="845">
        <f t="shared" ref="AA47:BE47" si="26">IF(ISTEXT(AA32),AA32,AA32/$Z47-1)</f>
        <v>0</v>
      </c>
      <c r="AB47" s="845">
        <f t="shared" si="26"/>
        <v>6.9536865594856945E-3</v>
      </c>
      <c r="AC47" s="845">
        <f t="shared" si="26"/>
        <v>3.9118963354487502E-3</v>
      </c>
      <c r="AD47" s="845">
        <f t="shared" si="26"/>
        <v>-1.2346507871629386E-2</v>
      </c>
      <c r="AE47" s="845">
        <f t="shared" si="26"/>
        <v>-3.3419654186839565E-2</v>
      </c>
      <c r="AF47" s="845">
        <f t="shared" si="26"/>
        <v>-4.9756076664356219E-2</v>
      </c>
      <c r="AG47" s="845">
        <f t="shared" si="26"/>
        <v>-6.1011875970368612E-2</v>
      </c>
      <c r="AH47" s="845">
        <f t="shared" si="26"/>
        <v>-6.638745291851389E-2</v>
      </c>
      <c r="AI47" s="845">
        <f t="shared" si="26"/>
        <v>-7.6787677003615107E-2</v>
      </c>
      <c r="AJ47" s="845">
        <f t="shared" si="26"/>
        <v>-8.3968786574494025E-2</v>
      </c>
      <c r="AK47" s="845">
        <f t="shared" si="26"/>
        <v>-7.3747188701988153E-2</v>
      </c>
      <c r="AL47" s="845">
        <f t="shared" si="26"/>
        <v>-6.0730288892184459E-2</v>
      </c>
      <c r="AM47" s="845">
        <f t="shared" si="26"/>
        <v>-4.1523413648109297E-2</v>
      </c>
      <c r="AN47" s="845">
        <f t="shared" si="26"/>
        <v>-2.2870018856210095E-2</v>
      </c>
      <c r="AO47" s="845">
        <f t="shared" si="26"/>
        <v>-1.4441820682754014E-2</v>
      </c>
      <c r="AP47" s="845">
        <f t="shared" si="26"/>
        <v>6.7875048986505426E-3</v>
      </c>
      <c r="AQ47" s="845">
        <f t="shared" si="26"/>
        <v>4.067296570500667E-2</v>
      </c>
      <c r="AR47" s="845">
        <f t="shared" si="26"/>
        <v>6.4576433533546362E-2</v>
      </c>
      <c r="AS47" s="845">
        <f t="shared" si="26"/>
        <v>8.8504807242114847E-2</v>
      </c>
      <c r="AT47" s="845">
        <f t="shared" si="26"/>
        <v>0.10838386836802449</v>
      </c>
      <c r="AU47" s="845">
        <f t="shared" si="26"/>
        <v>9.4316315741709067E-2</v>
      </c>
      <c r="AV47" s="845">
        <f t="shared" si="26"/>
        <v>9.5286843104728236E-2</v>
      </c>
      <c r="AW47" s="845">
        <f t="shared" si="26"/>
        <v>8.1885352279551071E-2</v>
      </c>
      <c r="AX47" s="845">
        <f t="shared" si="26"/>
        <v>6.9263438532813693E-2</v>
      </c>
      <c r="AY47" s="19">
        <f t="shared" si="26"/>
        <v>-1</v>
      </c>
      <c r="AZ47" s="19">
        <f t="shared" si="26"/>
        <v>-1</v>
      </c>
      <c r="BA47" s="19">
        <f t="shared" si="26"/>
        <v>-1</v>
      </c>
      <c r="BB47" s="19">
        <f t="shared" si="26"/>
        <v>-1</v>
      </c>
      <c r="BC47" s="19">
        <f t="shared" si="26"/>
        <v>-1</v>
      </c>
      <c r="BD47" s="19">
        <f t="shared" si="26"/>
        <v>-1</v>
      </c>
      <c r="BE47" s="19">
        <f t="shared" si="26"/>
        <v>-1</v>
      </c>
      <c r="BF47" s="1102"/>
      <c r="BG47" s="99"/>
    </row>
    <row r="48" spans="25:62" ht="15" customHeight="1">
      <c r="Y48" s="846" t="s">
        <v>214</v>
      </c>
      <c r="Z48" s="844">
        <f t="shared" si="21"/>
        <v>8191.6597538020633</v>
      </c>
      <c r="AA48" s="845">
        <f t="shared" ref="AA48:BE48" si="27">IF(ISTEXT(AA33),AA33,AA33/$Z48-1)</f>
        <v>0</v>
      </c>
      <c r="AB48" s="845">
        <f t="shared" si="27"/>
        <v>-2.1998741802523702E-2</v>
      </c>
      <c r="AC48" s="845">
        <f t="shared" si="27"/>
        <v>-2.9975766269264681E-2</v>
      </c>
      <c r="AD48" s="845">
        <f t="shared" si="27"/>
        <v>-2.1725936979136828E-2</v>
      </c>
      <c r="AE48" s="845">
        <f t="shared" si="27"/>
        <v>-3.6438480656422967E-2</v>
      </c>
      <c r="AF48" s="845">
        <f t="shared" si="27"/>
        <v>-7.3336300228351359E-2</v>
      </c>
      <c r="AG48" s="845">
        <f t="shared" si="27"/>
        <v>-8.884447964186748E-2</v>
      </c>
      <c r="AH48" s="845">
        <f t="shared" si="27"/>
        <v>-0.10073258265019858</v>
      </c>
      <c r="AI48" s="845">
        <f t="shared" si="27"/>
        <v>-0.10823149762773254</v>
      </c>
      <c r="AJ48" s="845">
        <f t="shared" si="27"/>
        <v>-0.11134891585153195</v>
      </c>
      <c r="AK48" s="845">
        <f t="shared" si="27"/>
        <v>-0.10710409829608258</v>
      </c>
      <c r="AL48" s="845">
        <f t="shared" si="27"/>
        <v>-0.1299595843615089</v>
      </c>
      <c r="AM48" s="845">
        <f t="shared" si="27"/>
        <v>-0.13299692750640946</v>
      </c>
      <c r="AN48" s="845">
        <f t="shared" si="27"/>
        <v>-0.13790243477390884</v>
      </c>
      <c r="AO48" s="845">
        <f t="shared" si="27"/>
        <v>-0.15065590349308655</v>
      </c>
      <c r="AP48" s="845">
        <f t="shared" si="27"/>
        <v>-0.15515732197856891</v>
      </c>
      <c r="AQ48" s="845">
        <f t="shared" si="27"/>
        <v>-0.16009921107306646</v>
      </c>
      <c r="AR48" s="845">
        <f t="shared" si="27"/>
        <v>-0.11997177195023778</v>
      </c>
      <c r="AS48" s="845">
        <f t="shared" si="27"/>
        <v>-0.20955692859003294</v>
      </c>
      <c r="AT48" s="845">
        <f t="shared" si="27"/>
        <v>-0.24009905920899355</v>
      </c>
      <c r="AU48" s="845">
        <f t="shared" si="27"/>
        <v>-0.19371412865009652</v>
      </c>
      <c r="AV48" s="845">
        <f t="shared" si="27"/>
        <v>-0.20247456532106356</v>
      </c>
      <c r="AW48" s="845">
        <f t="shared" si="27"/>
        <v>-0.20482582454822451</v>
      </c>
      <c r="AX48" s="845">
        <f t="shared" si="27"/>
        <v>-0.20946701671416335</v>
      </c>
      <c r="AY48" s="19">
        <f t="shared" si="27"/>
        <v>-1</v>
      </c>
      <c r="AZ48" s="19">
        <f t="shared" si="27"/>
        <v>-1</v>
      </c>
      <c r="BA48" s="19">
        <f t="shared" si="27"/>
        <v>-1</v>
      </c>
      <c r="BB48" s="19">
        <f t="shared" si="27"/>
        <v>-1</v>
      </c>
      <c r="BC48" s="19">
        <f t="shared" si="27"/>
        <v>-1</v>
      </c>
      <c r="BD48" s="19">
        <f t="shared" si="27"/>
        <v>-1</v>
      </c>
      <c r="BE48" s="19">
        <f t="shared" si="27"/>
        <v>-1</v>
      </c>
      <c r="BF48" s="1102"/>
      <c r="BG48" s="99"/>
    </row>
    <row r="49" spans="25:61" ht="15" customHeight="1">
      <c r="Y49" s="846" t="s">
        <v>215</v>
      </c>
      <c r="Z49" s="844">
        <f t="shared" si="21"/>
        <v>38.575226356332116</v>
      </c>
      <c r="AA49" s="845">
        <f t="shared" ref="AA49:BE49" si="28">IF(ISTEXT(AA34),AA34,AA34/$Z49-1)</f>
        <v>0</v>
      </c>
      <c r="AB49" s="845">
        <f t="shared" si="28"/>
        <v>-7.5731212741039888E-2</v>
      </c>
      <c r="AC49" s="845">
        <f t="shared" si="28"/>
        <v>-4.6374475974708784E-2</v>
      </c>
      <c r="AD49" s="845">
        <f t="shared" si="28"/>
        <v>-0.13278496232672821</v>
      </c>
      <c r="AE49" s="845">
        <f t="shared" si="28"/>
        <v>-9.3422835922185254E-2</v>
      </c>
      <c r="AF49" s="845">
        <f t="shared" si="28"/>
        <v>-0.12961462811386959</v>
      </c>
      <c r="AG49" s="845">
        <f t="shared" si="28"/>
        <v>-0.15000641054928665</v>
      </c>
      <c r="AH49" s="845">
        <f t="shared" si="28"/>
        <v>-0.17409126789000173</v>
      </c>
      <c r="AI49" s="845">
        <f t="shared" si="28"/>
        <v>-0.20971833147328278</v>
      </c>
      <c r="AJ49" s="845">
        <f t="shared" si="28"/>
        <v>-0.22394631555337841</v>
      </c>
      <c r="AK49" s="845">
        <f t="shared" si="28"/>
        <v>-0.24410382005235765</v>
      </c>
      <c r="AL49" s="845">
        <f t="shared" si="28"/>
        <v>-0.24901708815040979</v>
      </c>
      <c r="AM49" s="845">
        <f t="shared" si="28"/>
        <v>-0.27072040988751767</v>
      </c>
      <c r="AN49" s="845">
        <f t="shared" si="28"/>
        <v>-0.30514304287511584</v>
      </c>
      <c r="AO49" s="845">
        <f t="shared" si="28"/>
        <v>-0.33241123861767707</v>
      </c>
      <c r="AP49" s="845">
        <f t="shared" si="28"/>
        <v>-0.32288938458809169</v>
      </c>
      <c r="AQ49" s="845">
        <f t="shared" si="28"/>
        <v>-0.3425447174416727</v>
      </c>
      <c r="AR49" s="845">
        <f t="shared" si="28"/>
        <v>-0.36054671651448889</v>
      </c>
      <c r="AS49" s="845">
        <f t="shared" si="28"/>
        <v>-0.38316175079718262</v>
      </c>
      <c r="AT49" s="845">
        <f t="shared" si="28"/>
        <v>-0.40103984304976237</v>
      </c>
      <c r="AU49" s="845">
        <f t="shared" si="28"/>
        <v>-0.41727371045509021</v>
      </c>
      <c r="AV49" s="845">
        <f t="shared" si="28"/>
        <v>-0.42350965829693321</v>
      </c>
      <c r="AW49" s="845">
        <f t="shared" si="28"/>
        <v>-0.43850250029242843</v>
      </c>
      <c r="AX49" s="845">
        <f t="shared" si="28"/>
        <v>-0.44561502821225885</v>
      </c>
      <c r="AY49" s="19">
        <f t="shared" si="28"/>
        <v>-1</v>
      </c>
      <c r="AZ49" s="19">
        <f t="shared" si="28"/>
        <v>-1</v>
      </c>
      <c r="BA49" s="19">
        <f t="shared" si="28"/>
        <v>-1</v>
      </c>
      <c r="BB49" s="19">
        <f t="shared" si="28"/>
        <v>-1</v>
      </c>
      <c r="BC49" s="19">
        <f t="shared" si="28"/>
        <v>-1</v>
      </c>
      <c r="BD49" s="19">
        <f t="shared" si="28"/>
        <v>-1</v>
      </c>
      <c r="BE49" s="19">
        <f t="shared" si="28"/>
        <v>-1</v>
      </c>
      <c r="BF49" s="1102"/>
      <c r="BG49" s="154"/>
    </row>
    <row r="50" spans="25:61" ht="15" customHeight="1">
      <c r="Y50" s="584" t="s">
        <v>511</v>
      </c>
      <c r="Z50" s="844">
        <f t="shared" si="21"/>
        <v>139.19934347338281</v>
      </c>
      <c r="AA50" s="845">
        <f t="shared" ref="AA50:BE50" si="29">IF(ISTEXT(AA35),AA35,AA35/$Z50-1)</f>
        <v>0</v>
      </c>
      <c r="AB50" s="845">
        <f t="shared" si="29"/>
        <v>-1.7704562319690309E-2</v>
      </c>
      <c r="AC50" s="845">
        <f t="shared" si="29"/>
        <v>-1.5431114903566634E-2</v>
      </c>
      <c r="AD50" s="845">
        <f t="shared" si="29"/>
        <v>-1.2017406270461883E-2</v>
      </c>
      <c r="AE50" s="845">
        <f t="shared" si="29"/>
        <v>-1.9985084753653015E-2</v>
      </c>
      <c r="AF50" s="845">
        <f t="shared" si="29"/>
        <v>-1.7607248801021158E-2</v>
      </c>
      <c r="AG50" s="845">
        <f t="shared" si="29"/>
        <v>-1.52267999311122E-2</v>
      </c>
      <c r="AH50" s="845">
        <f t="shared" si="29"/>
        <v>-8.5890851549884628E-3</v>
      </c>
      <c r="AI50" s="845">
        <f t="shared" si="29"/>
        <v>-1.3369187553871065E-2</v>
      </c>
      <c r="AJ50" s="845">
        <f t="shared" si="29"/>
        <v>-9.7192989010762565E-3</v>
      </c>
      <c r="AK50" s="845">
        <f t="shared" si="29"/>
        <v>-3.2857717979024592E-3</v>
      </c>
      <c r="AL50" s="845">
        <f t="shared" si="29"/>
        <v>4.5072388089861803E-3</v>
      </c>
      <c r="AM50" s="845">
        <f t="shared" si="29"/>
        <v>0.27204421902881393</v>
      </c>
      <c r="AN50" s="845">
        <f t="shared" si="29"/>
        <v>0.4950726828828369</v>
      </c>
      <c r="AO50" s="845">
        <f t="shared" si="29"/>
        <v>0.54185482294585152</v>
      </c>
      <c r="AP50" s="845">
        <f t="shared" si="29"/>
        <v>0.74465968376591185</v>
      </c>
      <c r="AQ50" s="845">
        <f t="shared" si="29"/>
        <v>0.79599579041655066</v>
      </c>
      <c r="AR50" s="845">
        <f t="shared" si="29"/>
        <v>0.73360135616246946</v>
      </c>
      <c r="AS50" s="845">
        <f t="shared" si="29"/>
        <v>0.94998883976284976</v>
      </c>
      <c r="AT50" s="845">
        <f t="shared" si="29"/>
        <v>0.93548916997958864</v>
      </c>
      <c r="AU50" s="845">
        <f t="shared" si="29"/>
        <v>0.69255332005206816</v>
      </c>
      <c r="AV50" s="845">
        <f t="shared" si="29"/>
        <v>0.86021391126567637</v>
      </c>
      <c r="AW50" s="845">
        <f t="shared" si="29"/>
        <v>0.84267544579782316</v>
      </c>
      <c r="AX50" s="845">
        <f t="shared" si="29"/>
        <v>0.84854796403446753</v>
      </c>
      <c r="AY50" s="19">
        <f t="shared" si="29"/>
        <v>-1</v>
      </c>
      <c r="AZ50" s="19">
        <f t="shared" si="29"/>
        <v>-1</v>
      </c>
      <c r="BA50" s="19">
        <f t="shared" si="29"/>
        <v>-1</v>
      </c>
      <c r="BB50" s="19">
        <f t="shared" si="29"/>
        <v>-1</v>
      </c>
      <c r="BC50" s="19">
        <f t="shared" si="29"/>
        <v>-1</v>
      </c>
      <c r="BD50" s="19">
        <f t="shared" si="29"/>
        <v>-1</v>
      </c>
      <c r="BE50" s="19">
        <f t="shared" si="29"/>
        <v>-1</v>
      </c>
      <c r="BF50" s="1102"/>
      <c r="BG50" s="154"/>
    </row>
    <row r="51" spans="25:61" ht="15" customHeight="1">
      <c r="Y51" s="87" t="s">
        <v>148</v>
      </c>
      <c r="Z51" s="844">
        <f t="shared" si="21"/>
        <v>1435.2468460874916</v>
      </c>
      <c r="AA51" s="845">
        <f t="shared" ref="AA51:BE51" si="30">IF(ISTEXT(AA36),AA36,AA36/$Z51-1)</f>
        <v>0</v>
      </c>
      <c r="AB51" s="845">
        <f t="shared" si="30"/>
        <v>2.7971291764997241E-2</v>
      </c>
      <c r="AC51" s="845">
        <f t="shared" si="30"/>
        <v>0.12063571042685539</v>
      </c>
      <c r="AD51" s="845">
        <f t="shared" si="30"/>
        <v>0.1213117050917496</v>
      </c>
      <c r="AE51" s="845">
        <f t="shared" si="30"/>
        <v>0.23130682378006795</v>
      </c>
      <c r="AF51" s="845">
        <f t="shared" si="30"/>
        <v>0.32711954955048084</v>
      </c>
      <c r="AG51" s="845">
        <f t="shared" si="30"/>
        <v>0.41145121003344975</v>
      </c>
      <c r="AH51" s="845">
        <f t="shared" si="30"/>
        <v>0.46171357264247925</v>
      </c>
      <c r="AI51" s="845">
        <f t="shared" si="30"/>
        <v>0.46484148475337839</v>
      </c>
      <c r="AJ51" s="845">
        <f t="shared" si="30"/>
        <v>0.51432120760431266</v>
      </c>
      <c r="AK51" s="845">
        <f t="shared" si="30"/>
        <v>0.50130881415291717</v>
      </c>
      <c r="AL51" s="845">
        <f t="shared" si="30"/>
        <v>0.45316858243356206</v>
      </c>
      <c r="AM51" s="845">
        <f t="shared" si="30"/>
        <v>0.33115032079960538</v>
      </c>
      <c r="AN51" s="845">
        <f t="shared" si="30"/>
        <v>0.32939193256259758</v>
      </c>
      <c r="AO51" s="845">
        <f t="shared" si="30"/>
        <v>0.32273020023977539</v>
      </c>
      <c r="AP51" s="845">
        <f t="shared" si="30"/>
        <v>0.36792909231287707</v>
      </c>
      <c r="AQ51" s="845">
        <f t="shared" si="30"/>
        <v>0.28428155351945361</v>
      </c>
      <c r="AR51" s="845">
        <f t="shared" si="30"/>
        <v>0.18030714725473107</v>
      </c>
      <c r="AS51" s="845">
        <f t="shared" si="30"/>
        <v>0.1347788088516817</v>
      </c>
      <c r="AT51" s="845">
        <f t="shared" si="30"/>
        <v>9.4453819485617707E-2</v>
      </c>
      <c r="AU51" s="845">
        <f t="shared" si="30"/>
        <v>5.68645140290438E-2</v>
      </c>
      <c r="AV51" s="845">
        <f t="shared" si="30"/>
        <v>6.2059138272196446E-2</v>
      </c>
      <c r="AW51" s="845">
        <f t="shared" si="30"/>
        <v>8.7386525799238779E-2</v>
      </c>
      <c r="AX51" s="845">
        <f t="shared" si="30"/>
        <v>9.2152663383445299E-2</v>
      </c>
      <c r="AY51" s="19">
        <f t="shared" si="30"/>
        <v>-1</v>
      </c>
      <c r="AZ51" s="19">
        <f t="shared" si="30"/>
        <v>-1</v>
      </c>
      <c r="BA51" s="19">
        <f t="shared" si="30"/>
        <v>-1</v>
      </c>
      <c r="BB51" s="19">
        <f t="shared" si="30"/>
        <v>-1</v>
      </c>
      <c r="BC51" s="19">
        <f t="shared" si="30"/>
        <v>-1</v>
      </c>
      <c r="BD51" s="19">
        <f t="shared" si="30"/>
        <v>-1</v>
      </c>
      <c r="BE51" s="19">
        <f t="shared" si="30"/>
        <v>-1</v>
      </c>
      <c r="BF51" s="1102"/>
      <c r="BG51" s="154"/>
    </row>
    <row r="52" spans="25:61" ht="15" customHeight="1" thickBot="1">
      <c r="Y52" s="621" t="s">
        <v>510</v>
      </c>
      <c r="Z52" s="844">
        <f t="shared" si="21"/>
        <v>1206.9216370892102</v>
      </c>
      <c r="AA52" s="845">
        <f t="shared" ref="AA52:BE52" si="31">IF(ISTEXT(AA37),AA37,AA37/$Z52-1)</f>
        <v>0</v>
      </c>
      <c r="AB52" s="845">
        <f t="shared" si="31"/>
        <v>2.0832681127602282E-2</v>
      </c>
      <c r="AC52" s="845">
        <f t="shared" si="31"/>
        <v>1.2657682390451619E-2</v>
      </c>
      <c r="AD52" s="845">
        <f t="shared" si="31"/>
        <v>3.2937197378561489E-2</v>
      </c>
      <c r="AE52" s="845">
        <f t="shared" si="31"/>
        <v>2.4298111036241909E-2</v>
      </c>
      <c r="AF52" s="845">
        <f t="shared" si="31"/>
        <v>4.0628010531327252E-2</v>
      </c>
      <c r="AG52" s="845">
        <f t="shared" si="31"/>
        <v>3.9058389862065113E-2</v>
      </c>
      <c r="AH52" s="845">
        <f t="shared" si="31"/>
        <v>4.8384337858472071E-2</v>
      </c>
      <c r="AI52" s="845">
        <f t="shared" si="31"/>
        <v>3.9580550430202921E-2</v>
      </c>
      <c r="AJ52" s="845">
        <f t="shared" si="31"/>
        <v>1.5395116683890819E-2</v>
      </c>
      <c r="AK52" s="845">
        <f t="shared" si="31"/>
        <v>-9.564539564219432E-3</v>
      </c>
      <c r="AL52" s="845">
        <f t="shared" si="31"/>
        <v>1.2209449740499645E-2</v>
      </c>
      <c r="AM52" s="845">
        <f t="shared" si="31"/>
        <v>1.5237293545756536E-2</v>
      </c>
      <c r="AN52" s="845">
        <f t="shared" si="31"/>
        <v>1.7985396178554325E-2</v>
      </c>
      <c r="AO52" s="845">
        <f t="shared" si="31"/>
        <v>2.0778654149341547E-2</v>
      </c>
      <c r="AP52" s="845">
        <f t="shared" si="31"/>
        <v>6.1653801783845275E-3</v>
      </c>
      <c r="AQ52" s="845">
        <f t="shared" si="31"/>
        <v>1.441686386734653E-2</v>
      </c>
      <c r="AR52" s="845">
        <f t="shared" si="31"/>
        <v>-2.6495151627045077E-3</v>
      </c>
      <c r="AS52" s="845">
        <f t="shared" si="31"/>
        <v>-2.4013365408128706E-3</v>
      </c>
      <c r="AT52" s="845">
        <f t="shared" si="31"/>
        <v>-1.5667611473398235E-2</v>
      </c>
      <c r="AU52" s="845">
        <f t="shared" si="31"/>
        <v>-2.7270549683186429E-2</v>
      </c>
      <c r="AV52" s="845">
        <f t="shared" si="31"/>
        <v>-3.3968799141365635E-2</v>
      </c>
      <c r="AW52" s="845">
        <f t="shared" si="31"/>
        <v>-6.6091212260250054E-2</v>
      </c>
      <c r="AX52" s="845">
        <f t="shared" si="31"/>
        <v>-6.1984918498705799E-2</v>
      </c>
      <c r="AY52" s="19">
        <f t="shared" si="31"/>
        <v>-1</v>
      </c>
      <c r="AZ52" s="19">
        <f t="shared" si="31"/>
        <v>-1</v>
      </c>
      <c r="BA52" s="19">
        <f t="shared" si="31"/>
        <v>-1</v>
      </c>
      <c r="BB52" s="19">
        <f t="shared" si="31"/>
        <v>-1</v>
      </c>
      <c r="BC52" s="19">
        <f t="shared" si="31"/>
        <v>-1</v>
      </c>
      <c r="BD52" s="19">
        <f t="shared" si="31"/>
        <v>-1</v>
      </c>
      <c r="BE52" s="19">
        <f t="shared" si="31"/>
        <v>-1</v>
      </c>
      <c r="BF52" s="1102"/>
      <c r="BG52" s="101"/>
    </row>
    <row r="53" spans="25:61" ht="15" customHeight="1" thickTop="1" thickBot="1">
      <c r="Y53" s="847" t="s">
        <v>149</v>
      </c>
      <c r="Z53" s="848">
        <f t="shared" si="21"/>
        <v>373.00857288063884</v>
      </c>
      <c r="AA53" s="849">
        <f t="shared" ref="AA53:BE53" si="32">IF(ISTEXT(AA38),AA38,AA38/$Z53-1)</f>
        <v>0</v>
      </c>
      <c r="AB53" s="849">
        <f t="shared" si="32"/>
        <v>3.2800167741847686E-2</v>
      </c>
      <c r="AC53" s="849">
        <f t="shared" si="32"/>
        <v>4.0625823003402228E-2</v>
      </c>
      <c r="AD53" s="849">
        <f t="shared" si="32"/>
        <v>4.7995109513463863E-2</v>
      </c>
      <c r="AE53" s="849">
        <f t="shared" si="32"/>
        <v>6.9533945502620709E-2</v>
      </c>
      <c r="AF53" s="849">
        <f t="shared" si="32"/>
        <v>0.11856686216103829</v>
      </c>
      <c r="AG53" s="849">
        <f t="shared" si="32"/>
        <v>0.14062350415761826</v>
      </c>
      <c r="AH53" s="849">
        <f t="shared" si="32"/>
        <v>0.18752070256734088</v>
      </c>
      <c r="AI53" s="849">
        <f t="shared" si="32"/>
        <v>0.23179477486184141</v>
      </c>
      <c r="AJ53" s="849">
        <f t="shared" si="32"/>
        <v>0.24841129422582342</v>
      </c>
      <c r="AK53" s="849">
        <f t="shared" si="32"/>
        <v>0.32077837595139336</v>
      </c>
      <c r="AL53" s="849">
        <f t="shared" si="32"/>
        <v>0.36099221733162157</v>
      </c>
      <c r="AM53" s="849">
        <f t="shared" si="32"/>
        <v>8.6554914266687932E-2</v>
      </c>
      <c r="AN53" s="849">
        <f t="shared" si="32"/>
        <v>7.283383118558695E-2</v>
      </c>
      <c r="AO53" s="849">
        <f t="shared" si="32"/>
        <v>4.5727486983320409E-2</v>
      </c>
      <c r="AP53" s="849">
        <f t="shared" si="32"/>
        <v>3.6026862311579588E-2</v>
      </c>
      <c r="AQ53" s="849">
        <f t="shared" si="32"/>
        <v>2.6463484985034924E-2</v>
      </c>
      <c r="AR53" s="849">
        <f t="shared" si="32"/>
        <v>-1.8279384494833462E-2</v>
      </c>
      <c r="AS53" s="849">
        <f t="shared" si="32"/>
        <v>-2.0260732442316964E-2</v>
      </c>
      <c r="AT53" s="849">
        <f t="shared" si="32"/>
        <v>-9.6126250943572522E-2</v>
      </c>
      <c r="AU53" s="849">
        <f t="shared" si="32"/>
        <v>-0.10514136540788954</v>
      </c>
      <c r="AV53" s="849">
        <f t="shared" si="32"/>
        <v>-0.12136580658834983</v>
      </c>
      <c r="AW53" s="849">
        <f t="shared" si="32"/>
        <v>-6.9489618969645783E-2</v>
      </c>
      <c r="AX53" s="849">
        <f t="shared" si="32"/>
        <v>-0.10021886102064814</v>
      </c>
      <c r="AY53" s="19">
        <f t="shared" si="32"/>
        <v>-1</v>
      </c>
      <c r="AZ53" s="19">
        <f t="shared" si="32"/>
        <v>-1</v>
      </c>
      <c r="BA53" s="19">
        <f t="shared" si="32"/>
        <v>-1</v>
      </c>
      <c r="BB53" s="19">
        <f t="shared" si="32"/>
        <v>-1</v>
      </c>
      <c r="BC53" s="19">
        <f t="shared" si="32"/>
        <v>-1</v>
      </c>
      <c r="BD53" s="19">
        <f t="shared" si="32"/>
        <v>-1</v>
      </c>
      <c r="BE53" s="19">
        <f t="shared" si="32"/>
        <v>-1</v>
      </c>
      <c r="BF53" s="1103"/>
      <c r="BG53" s="154"/>
      <c r="BH53" s="32"/>
      <c r="BI53" s="32"/>
    </row>
    <row r="54" spans="25:61" ht="15" customHeight="1" thickTop="1">
      <c r="Y54" s="850" t="s">
        <v>96</v>
      </c>
      <c r="Z54" s="851">
        <f t="shared" si="21"/>
        <v>31903.416810417108</v>
      </c>
      <c r="AA54" s="852">
        <f t="shared" ref="AA54:BE54" si="33">IF(ISTEXT(AA39),AA39,AA39/$Z54-1)</f>
        <v>0</v>
      </c>
      <c r="AB54" s="852">
        <f t="shared" si="33"/>
        <v>-9.9299541545849745E-3</v>
      </c>
      <c r="AC54" s="852">
        <f t="shared" si="33"/>
        <v>-5.7560556945569497E-3</v>
      </c>
      <c r="AD54" s="852">
        <f t="shared" si="33"/>
        <v>-9.2941236647008374E-3</v>
      </c>
      <c r="AE54" s="852">
        <f t="shared" si="33"/>
        <v>3.1755036026379635E-2</v>
      </c>
      <c r="AF54" s="852">
        <f t="shared" si="33"/>
        <v>4.1483825317065293E-2</v>
      </c>
      <c r="AG54" s="852">
        <f t="shared" si="33"/>
        <v>7.6813558463277642E-2</v>
      </c>
      <c r="AH54" s="852">
        <f t="shared" si="33"/>
        <v>0.10168712818016501</v>
      </c>
      <c r="AI54" s="852">
        <f t="shared" si="33"/>
        <v>5.2612268377709714E-2</v>
      </c>
      <c r="AJ54" s="852">
        <f t="shared" si="33"/>
        <v>-0.13812877521586076</v>
      </c>
      <c r="AK54" s="852">
        <f t="shared" si="33"/>
        <v>-5.7710019148423553E-2</v>
      </c>
      <c r="AL54" s="852">
        <f t="shared" si="33"/>
        <v>-0.16837267515309806</v>
      </c>
      <c r="AM54" s="852">
        <f t="shared" si="33"/>
        <v>-0.1834755937114253</v>
      </c>
      <c r="AN54" s="852">
        <f t="shared" si="33"/>
        <v>-0.18871947432026326</v>
      </c>
      <c r="AO54" s="852">
        <f t="shared" si="33"/>
        <v>-0.18818411456927342</v>
      </c>
      <c r="AP54" s="852">
        <f t="shared" si="33"/>
        <v>-0.20036939209629723</v>
      </c>
      <c r="AQ54" s="852">
        <f t="shared" si="33"/>
        <v>-0.19966012993129001</v>
      </c>
      <c r="AR54" s="852">
        <f t="shared" si="33"/>
        <v>-0.21726996817365951</v>
      </c>
      <c r="AS54" s="852">
        <f t="shared" si="33"/>
        <v>-0.24485701051303443</v>
      </c>
      <c r="AT54" s="852">
        <f t="shared" si="33"/>
        <v>-0.25930166980253611</v>
      </c>
      <c r="AU54" s="852">
        <f t="shared" si="33"/>
        <v>-0.2696512117333506</v>
      </c>
      <c r="AV54" s="852">
        <f t="shared" si="33"/>
        <v>-0.28448626170372493</v>
      </c>
      <c r="AW54" s="852">
        <f t="shared" si="33"/>
        <v>-0.29522191990057689</v>
      </c>
      <c r="AX54" s="852">
        <f t="shared" si="33"/>
        <v>-0.29606053480854577</v>
      </c>
      <c r="AY54" s="19">
        <f t="shared" si="33"/>
        <v>-1</v>
      </c>
      <c r="AZ54" s="19">
        <f t="shared" si="33"/>
        <v>-1</v>
      </c>
      <c r="BA54" s="19">
        <f t="shared" si="33"/>
        <v>-1</v>
      </c>
      <c r="BB54" s="19">
        <f t="shared" si="33"/>
        <v>-1</v>
      </c>
      <c r="BC54" s="19">
        <f t="shared" si="33"/>
        <v>-1</v>
      </c>
      <c r="BD54" s="19">
        <f t="shared" si="33"/>
        <v>-1</v>
      </c>
      <c r="BE54" s="19">
        <f t="shared" si="33"/>
        <v>-1</v>
      </c>
      <c r="BF54" s="591"/>
      <c r="BG54" s="99"/>
    </row>
    <row r="56" spans="25:61">
      <c r="Y56" s="694" t="s">
        <v>392</v>
      </c>
      <c r="Z56" s="30"/>
      <c r="AA56" s="30"/>
      <c r="AB56" s="30"/>
      <c r="AC56" s="30"/>
      <c r="AD56" s="30"/>
      <c r="AE56" s="30"/>
      <c r="AF56" s="30"/>
      <c r="AG56" s="30"/>
      <c r="AH56" s="30"/>
      <c r="AI56" s="30"/>
      <c r="AJ56" s="30"/>
      <c r="AK56" s="30"/>
      <c r="AL56" s="30"/>
      <c r="AM56" s="30"/>
      <c r="AN56" s="30"/>
      <c r="AO56" s="30"/>
      <c r="AP56" s="30"/>
      <c r="AQ56" s="30"/>
      <c r="AR56" s="30"/>
      <c r="AS56" s="30"/>
      <c r="AT56" s="30"/>
      <c r="AU56" s="30"/>
      <c r="AV56" s="30"/>
      <c r="AW56" s="30"/>
      <c r="AX56" s="30"/>
      <c r="AY56" s="30"/>
      <c r="AZ56" s="30"/>
      <c r="BA56" s="30"/>
      <c r="BB56" s="30"/>
      <c r="BC56" s="30"/>
      <c r="BD56" s="30"/>
      <c r="BE56" s="30"/>
    </row>
    <row r="57" spans="25:61">
      <c r="Y57" s="13"/>
      <c r="Z57" s="382">
        <v>2005</v>
      </c>
      <c r="AA57" s="13">
        <v>1990</v>
      </c>
      <c r="AB57" s="13">
        <f t="shared" ref="AB57" si="34">AA57+1</f>
        <v>1991</v>
      </c>
      <c r="AC57" s="13">
        <f t="shared" ref="AC57" si="35">AB57+1</f>
        <v>1992</v>
      </c>
      <c r="AD57" s="13">
        <f t="shared" ref="AD57" si="36">AC57+1</f>
        <v>1993</v>
      </c>
      <c r="AE57" s="13">
        <f t="shared" ref="AE57" si="37">AD57+1</f>
        <v>1994</v>
      </c>
      <c r="AF57" s="13">
        <f t="shared" ref="AF57" si="38">AE57+1</f>
        <v>1995</v>
      </c>
      <c r="AG57" s="13">
        <f t="shared" ref="AG57" si="39">AF57+1</f>
        <v>1996</v>
      </c>
      <c r="AH57" s="13">
        <f t="shared" ref="AH57" si="40">AG57+1</f>
        <v>1997</v>
      </c>
      <c r="AI57" s="13">
        <f t="shared" ref="AI57" si="41">AH57+1</f>
        <v>1998</v>
      </c>
      <c r="AJ57" s="13">
        <f t="shared" ref="AJ57" si="42">AI57+1</f>
        <v>1999</v>
      </c>
      <c r="AK57" s="13">
        <f t="shared" ref="AK57" si="43">AJ57+1</f>
        <v>2000</v>
      </c>
      <c r="AL57" s="13">
        <f t="shared" ref="AL57" si="44">AK57+1</f>
        <v>2001</v>
      </c>
      <c r="AM57" s="13">
        <f t="shared" ref="AM57" si="45">AL57+1</f>
        <v>2002</v>
      </c>
      <c r="AN57" s="13">
        <f t="shared" ref="AN57" si="46">AM57+1</f>
        <v>2003</v>
      </c>
      <c r="AO57" s="13">
        <f t="shared" ref="AO57" si="47">AN57+1</f>
        <v>2004</v>
      </c>
      <c r="AP57" s="853">
        <f t="shared" ref="AP57" si="48">AO57+1</f>
        <v>2005</v>
      </c>
      <c r="AQ57" s="853">
        <f t="shared" ref="AQ57" si="49">AP57+1</f>
        <v>2006</v>
      </c>
      <c r="AR57" s="853">
        <f t="shared" ref="AR57" si="50">AQ57+1</f>
        <v>2007</v>
      </c>
      <c r="AS57" s="853">
        <f t="shared" ref="AS57" si="51">AR57+1</f>
        <v>2008</v>
      </c>
      <c r="AT57" s="853">
        <f t="shared" ref="AT57" si="52">AS57+1</f>
        <v>2009</v>
      </c>
      <c r="AU57" s="853">
        <f t="shared" ref="AU57" si="53">AT57+1</f>
        <v>2010</v>
      </c>
      <c r="AV57" s="853">
        <f t="shared" ref="AV57" si="54">AU57+1</f>
        <v>2011</v>
      </c>
      <c r="AW57" s="853">
        <f t="shared" ref="AW57" si="55">AV57+1</f>
        <v>2012</v>
      </c>
      <c r="AX57" s="853">
        <f t="shared" ref="AX57" si="56">AW57+1</f>
        <v>2013</v>
      </c>
      <c r="AY57" s="13">
        <f t="shared" ref="AY57" si="57">AX57+1</f>
        <v>2014</v>
      </c>
      <c r="AZ57" s="13">
        <f t="shared" ref="AZ57" si="58">AY57+1</f>
        <v>2015</v>
      </c>
      <c r="BA57" s="13">
        <f t="shared" ref="BA57" si="59">AZ57+1</f>
        <v>2016</v>
      </c>
      <c r="BB57" s="13">
        <f t="shared" ref="BB57" si="60">BA57+1</f>
        <v>2017</v>
      </c>
      <c r="BC57" s="13">
        <f t="shared" ref="BC57" si="61">BB57+1</f>
        <v>2018</v>
      </c>
      <c r="BD57" s="13">
        <f t="shared" ref="BD57" si="62">BC57+1</f>
        <v>2019</v>
      </c>
      <c r="BE57" s="13">
        <f t="shared" ref="BE57" si="63">BD57+1</f>
        <v>2020</v>
      </c>
      <c r="BF57" s="13" t="s">
        <v>139</v>
      </c>
      <c r="BG57" s="13" t="s">
        <v>11</v>
      </c>
    </row>
    <row r="58" spans="25:61" ht="15" customHeight="1">
      <c r="Y58" s="818" t="s">
        <v>140</v>
      </c>
      <c r="Z58" s="844">
        <f>AP28</f>
        <v>4395.2916620914775</v>
      </c>
      <c r="AA58" s="676"/>
      <c r="AB58" s="676"/>
      <c r="AC58" s="676"/>
      <c r="AD58" s="676"/>
      <c r="AE58" s="676"/>
      <c r="AF58" s="676"/>
      <c r="AG58" s="676"/>
      <c r="AH58" s="676"/>
      <c r="AI58" s="676"/>
      <c r="AJ58" s="676"/>
      <c r="AK58" s="676"/>
      <c r="AL58" s="676"/>
      <c r="AM58" s="676"/>
      <c r="AN58" s="676"/>
      <c r="AO58" s="676"/>
      <c r="AP58" s="845">
        <f t="shared" ref="AP58:AX69" si="64">IF(ISTEXT(AP28),AP28,AP28/$Z58-1)</f>
        <v>0</v>
      </c>
      <c r="AQ58" s="845">
        <f t="shared" si="64"/>
        <v>-9.033975917677628E-3</v>
      </c>
      <c r="AR58" s="845">
        <f t="shared" si="64"/>
        <v>1.6213357679149887E-2</v>
      </c>
      <c r="AS58" s="845">
        <f t="shared" si="64"/>
        <v>-1.7004905635718992E-2</v>
      </c>
      <c r="AT58" s="845">
        <f t="shared" si="64"/>
        <v>-5.3861318394848645E-2</v>
      </c>
      <c r="AU58" s="845">
        <f t="shared" si="64"/>
        <v>-2.7721397350803811E-2</v>
      </c>
      <c r="AV58" s="845">
        <f t="shared" si="64"/>
        <v>-2.1915554562919826E-2</v>
      </c>
      <c r="AW58" s="845">
        <f t="shared" si="64"/>
        <v>-2.2793877037324606E-2</v>
      </c>
      <c r="AX58" s="845">
        <f t="shared" si="64"/>
        <v>1.6596565569841903E-3</v>
      </c>
      <c r="AY58" s="19">
        <f t="shared" ref="AY58:BE58" si="65">IF(ISTEXT(AY43),AY43,AY43/$Z58-1)</f>
        <v>-1.0002275161870655</v>
      </c>
      <c r="AZ58" s="19">
        <f t="shared" si="65"/>
        <v>-1.0002275161870655</v>
      </c>
      <c r="BA58" s="19">
        <f t="shared" si="65"/>
        <v>-1.0002275161870655</v>
      </c>
      <c r="BB58" s="19">
        <f t="shared" si="65"/>
        <v>-1.0002275161870655</v>
      </c>
      <c r="BC58" s="19">
        <f t="shared" si="65"/>
        <v>-1.0002275161870655</v>
      </c>
      <c r="BD58" s="19">
        <f t="shared" si="65"/>
        <v>-1.0002275161870655</v>
      </c>
      <c r="BE58" s="19">
        <f t="shared" si="65"/>
        <v>-1.0002275161870655</v>
      </c>
      <c r="BF58" s="1101"/>
      <c r="BG58" s="88"/>
    </row>
    <row r="59" spans="25:61" ht="15" customHeight="1">
      <c r="Y59" s="818" t="s">
        <v>141</v>
      </c>
      <c r="Z59" s="844">
        <f t="shared" ref="Z59:Z69" si="66">AP29</f>
        <v>2990.3181273502801</v>
      </c>
      <c r="AA59" s="676"/>
      <c r="AB59" s="676"/>
      <c r="AC59" s="676"/>
      <c r="AD59" s="676"/>
      <c r="AE59" s="676"/>
      <c r="AF59" s="676"/>
      <c r="AG59" s="676"/>
      <c r="AH59" s="676"/>
      <c r="AI59" s="676"/>
      <c r="AJ59" s="676"/>
      <c r="AK59" s="676"/>
      <c r="AL59" s="676"/>
      <c r="AM59" s="676"/>
      <c r="AN59" s="676"/>
      <c r="AO59" s="676"/>
      <c r="AP59" s="845">
        <f t="shared" ref="AP59" si="67">IF(ISTEXT(AP29),AP29,AP29/$Z59-1)</f>
        <v>0</v>
      </c>
      <c r="AQ59" s="845">
        <f t="shared" si="64"/>
        <v>-5.998330943688146E-2</v>
      </c>
      <c r="AR59" s="845">
        <f t="shared" si="64"/>
        <v>-0.10419263969721448</v>
      </c>
      <c r="AS59" s="845">
        <f t="shared" si="64"/>
        <v>-0.15397233680124245</v>
      </c>
      <c r="AT59" s="845">
        <f t="shared" si="64"/>
        <v>-0.20684788940837173</v>
      </c>
      <c r="AU59" s="845">
        <f t="shared" si="64"/>
        <v>-0.2577635798874961</v>
      </c>
      <c r="AV59" s="845">
        <f t="shared" si="64"/>
        <v>-0.29421645319964429</v>
      </c>
      <c r="AW59" s="845">
        <f t="shared" si="64"/>
        <v>-0.31829629707730434</v>
      </c>
      <c r="AX59" s="845">
        <f t="shared" si="64"/>
        <v>-0.33985466268199249</v>
      </c>
      <c r="AY59" s="19">
        <f t="shared" ref="AY59:BE61" si="68">IF(ISTEXT(AY44),AY44,AY44/$Z59-1)</f>
        <v>-1.000334412580004</v>
      </c>
      <c r="AZ59" s="19">
        <f t="shared" si="68"/>
        <v>-1.000334412580004</v>
      </c>
      <c r="BA59" s="19">
        <f t="shared" si="68"/>
        <v>-1.000334412580004</v>
      </c>
      <c r="BB59" s="19">
        <f t="shared" si="68"/>
        <v>-1.000334412580004</v>
      </c>
      <c r="BC59" s="19">
        <f t="shared" si="68"/>
        <v>-1.000334412580004</v>
      </c>
      <c r="BD59" s="19">
        <f t="shared" si="68"/>
        <v>-1.000334412580004</v>
      </c>
      <c r="BE59" s="19">
        <f t="shared" si="68"/>
        <v>-1.000334412580004</v>
      </c>
      <c r="BF59" s="1102"/>
      <c r="BG59" s="152"/>
    </row>
    <row r="60" spans="25:61" ht="15" customHeight="1">
      <c r="Y60" s="818" t="s">
        <v>212</v>
      </c>
      <c r="Z60" s="844">
        <f t="shared" si="66"/>
        <v>0.113840762636</v>
      </c>
      <c r="AA60" s="676"/>
      <c r="AB60" s="676"/>
      <c r="AC60" s="676"/>
      <c r="AD60" s="676"/>
      <c r="AE60" s="676"/>
      <c r="AF60" s="676"/>
      <c r="AG60" s="676"/>
      <c r="AH60" s="676"/>
      <c r="AI60" s="676"/>
      <c r="AJ60" s="676"/>
      <c r="AK60" s="676"/>
      <c r="AL60" s="676"/>
      <c r="AM60" s="676"/>
      <c r="AN60" s="676"/>
      <c r="AO60" s="676"/>
      <c r="AP60" s="845">
        <f t="shared" si="64"/>
        <v>0</v>
      </c>
      <c r="AQ60" s="845">
        <f t="shared" si="64"/>
        <v>-3.7259299795472933E-2</v>
      </c>
      <c r="AR60" s="845">
        <f t="shared" si="64"/>
        <v>9.9221503251138987E-3</v>
      </c>
      <c r="AS60" s="845">
        <f t="shared" si="64"/>
        <v>1.7518644023641894E-2</v>
      </c>
      <c r="AT60" s="845">
        <f t="shared" si="64"/>
        <v>-5.2789990341294057E-2</v>
      </c>
      <c r="AU60" s="845">
        <f t="shared" si="64"/>
        <v>-0.10720311172740393</v>
      </c>
      <c r="AV60" s="845">
        <f t="shared" si="64"/>
        <v>-0.12266636006867371</v>
      </c>
      <c r="AW60" s="845">
        <f t="shared" si="64"/>
        <v>-0.14587346767078446</v>
      </c>
      <c r="AX60" s="845">
        <f t="shared" si="64"/>
        <v>-0.20181052529891264</v>
      </c>
      <c r="AY60" s="19">
        <f t="shared" si="68"/>
        <v>-9.7841997615340013</v>
      </c>
      <c r="AZ60" s="19">
        <f t="shared" si="68"/>
        <v>-9.7841997615340013</v>
      </c>
      <c r="BA60" s="19">
        <f t="shared" si="68"/>
        <v>-9.7841997615340013</v>
      </c>
      <c r="BB60" s="19">
        <f t="shared" si="68"/>
        <v>-9.7841997615340013</v>
      </c>
      <c r="BC60" s="19">
        <f t="shared" si="68"/>
        <v>-9.7841997615340013</v>
      </c>
      <c r="BD60" s="19">
        <f t="shared" si="68"/>
        <v>-9.7841997615340013</v>
      </c>
      <c r="BE60" s="19">
        <f t="shared" si="68"/>
        <v>-9.7841997615340013</v>
      </c>
      <c r="BF60" s="1102"/>
      <c r="BG60" s="152"/>
    </row>
    <row r="61" spans="25:61" ht="15" customHeight="1">
      <c r="Y61" s="818" t="s">
        <v>143</v>
      </c>
      <c r="Z61" s="844">
        <f t="shared" si="66"/>
        <v>3093.4539066914222</v>
      </c>
      <c r="AA61" s="676"/>
      <c r="AB61" s="676"/>
      <c r="AC61" s="676"/>
      <c r="AD61" s="676"/>
      <c r="AE61" s="676"/>
      <c r="AF61" s="676"/>
      <c r="AG61" s="676"/>
      <c r="AH61" s="676"/>
      <c r="AI61" s="676"/>
      <c r="AJ61" s="676"/>
      <c r="AK61" s="676"/>
      <c r="AL61" s="676"/>
      <c r="AM61" s="676"/>
      <c r="AN61" s="676"/>
      <c r="AO61" s="676"/>
      <c r="AP61" s="845">
        <f t="shared" si="64"/>
        <v>0</v>
      </c>
      <c r="AQ61" s="845">
        <f t="shared" si="64"/>
        <v>7.9355009868581128E-2</v>
      </c>
      <c r="AR61" s="845">
        <f t="shared" si="64"/>
        <v>-0.17116530197549906</v>
      </c>
      <c r="AS61" s="845">
        <f t="shared" si="64"/>
        <v>-0.14418893923013743</v>
      </c>
      <c r="AT61" s="845">
        <f t="shared" si="64"/>
        <v>-0.10219739591492394</v>
      </c>
      <c r="AU61" s="845">
        <f t="shared" si="64"/>
        <v>-0.2661736593668641</v>
      </c>
      <c r="AV61" s="845">
        <f t="shared" si="64"/>
        <v>-0.37562357296487248</v>
      </c>
      <c r="AW61" s="845">
        <f t="shared" si="64"/>
        <v>-0.44167956906878592</v>
      </c>
      <c r="AX61" s="845">
        <f t="shared" si="64"/>
        <v>-0.43488718093753509</v>
      </c>
      <c r="AY61" s="19">
        <f t="shared" si="68"/>
        <v>-1.000323263261766</v>
      </c>
      <c r="AZ61" s="19">
        <f t="shared" si="68"/>
        <v>-1.000323263261766</v>
      </c>
      <c r="BA61" s="19">
        <f t="shared" si="68"/>
        <v>-1.000323263261766</v>
      </c>
      <c r="BB61" s="19">
        <f t="shared" si="68"/>
        <v>-1.000323263261766</v>
      </c>
      <c r="BC61" s="19">
        <f t="shared" si="68"/>
        <v>-1.000323263261766</v>
      </c>
      <c r="BD61" s="19">
        <f t="shared" si="68"/>
        <v>-1.000323263261766</v>
      </c>
      <c r="BE61" s="19">
        <f t="shared" si="68"/>
        <v>-1.000323263261766</v>
      </c>
      <c r="BF61" s="1102"/>
      <c r="BG61" s="99"/>
    </row>
    <row r="62" spans="25:61" ht="15" customHeight="1">
      <c r="Y62" s="818" t="s">
        <v>213</v>
      </c>
      <c r="Z62" s="844">
        <f t="shared" si="66"/>
        <v>4278.0065151406197</v>
      </c>
      <c r="AA62" s="676"/>
      <c r="AB62" s="676"/>
      <c r="AC62" s="676"/>
      <c r="AD62" s="676"/>
      <c r="AE62" s="676"/>
      <c r="AF62" s="676"/>
      <c r="AG62" s="676"/>
      <c r="AH62" s="676"/>
      <c r="AI62" s="676"/>
      <c r="AJ62" s="676"/>
      <c r="AK62" s="676"/>
      <c r="AL62" s="676"/>
      <c r="AM62" s="676"/>
      <c r="AN62" s="676"/>
      <c r="AO62" s="676"/>
      <c r="AP62" s="845">
        <f t="shared" si="64"/>
        <v>0</v>
      </c>
      <c r="AQ62" s="845">
        <f t="shared" si="64"/>
        <v>3.3657013661256174E-2</v>
      </c>
      <c r="AR62" s="845">
        <f t="shared" si="64"/>
        <v>5.7399330398635762E-2</v>
      </c>
      <c r="AS62" s="845">
        <f t="shared" si="64"/>
        <v>8.1166385106945071E-2</v>
      </c>
      <c r="AT62" s="845">
        <f t="shared" si="64"/>
        <v>0.10091142666654496</v>
      </c>
      <c r="AU62" s="845">
        <f t="shared" si="64"/>
        <v>8.6938713896602904E-2</v>
      </c>
      <c r="AV62" s="845">
        <f t="shared" si="64"/>
        <v>8.7902698211363539E-2</v>
      </c>
      <c r="AW62" s="845">
        <f t="shared" si="64"/>
        <v>7.4591556823562666E-2</v>
      </c>
      <c r="AX62" s="845">
        <f t="shared" si="64"/>
        <v>6.2054736804120436E-2</v>
      </c>
      <c r="AY62" s="19">
        <f t="shared" ref="AY62:BE62" si="69">IF(ISTEXT(AY47),AY47,AY47/$Z62-1)</f>
        <v>-1.0002337537347035</v>
      </c>
      <c r="AZ62" s="19">
        <f t="shared" si="69"/>
        <v>-1.0002337537347035</v>
      </c>
      <c r="BA62" s="19">
        <f t="shared" si="69"/>
        <v>-1.0002337537347035</v>
      </c>
      <c r="BB62" s="19">
        <f t="shared" si="69"/>
        <v>-1.0002337537347035</v>
      </c>
      <c r="BC62" s="19">
        <f t="shared" si="69"/>
        <v>-1.0002337537347035</v>
      </c>
      <c r="BD62" s="19">
        <f t="shared" si="69"/>
        <v>-1.0002337537347035</v>
      </c>
      <c r="BE62" s="19">
        <f t="shared" si="69"/>
        <v>-1.0002337537347035</v>
      </c>
      <c r="BF62" s="1102"/>
      <c r="BG62" s="99"/>
    </row>
    <row r="63" spans="25:61" ht="15" customHeight="1">
      <c r="Y63" s="846" t="s">
        <v>214</v>
      </c>
      <c r="Z63" s="844">
        <f t="shared" si="66"/>
        <v>6920.6637638425118</v>
      </c>
      <c r="AA63" s="676"/>
      <c r="AB63" s="676"/>
      <c r="AC63" s="676"/>
      <c r="AD63" s="676"/>
      <c r="AE63" s="676"/>
      <c r="AF63" s="676"/>
      <c r="AG63" s="676"/>
      <c r="AH63" s="676"/>
      <c r="AI63" s="676"/>
      <c r="AJ63" s="676"/>
      <c r="AK63" s="676"/>
      <c r="AL63" s="676"/>
      <c r="AM63" s="676"/>
      <c r="AN63" s="676"/>
      <c r="AO63" s="676"/>
      <c r="AP63" s="845">
        <f t="shared" si="64"/>
        <v>0</v>
      </c>
      <c r="AQ63" s="845">
        <f t="shared" si="64"/>
        <v>-5.8494785160133622E-3</v>
      </c>
      <c r="AR63" s="845">
        <f t="shared" si="64"/>
        <v>4.1647458093302614E-2</v>
      </c>
      <c r="AS63" s="845">
        <f t="shared" si="64"/>
        <v>-6.439022083835122E-2</v>
      </c>
      <c r="AT63" s="845">
        <f t="shared" si="64"/>
        <v>-0.10054148475234803</v>
      </c>
      <c r="AU63" s="845">
        <f t="shared" si="64"/>
        <v>-4.5637853856797639E-2</v>
      </c>
      <c r="AV63" s="845">
        <f t="shared" si="64"/>
        <v>-5.6007165089373423E-2</v>
      </c>
      <c r="AW63" s="845">
        <f t="shared" si="64"/>
        <v>-5.8790238540003759E-2</v>
      </c>
      <c r="AX63" s="845">
        <f t="shared" si="64"/>
        <v>-6.4283796437443641E-2</v>
      </c>
      <c r="AY63" s="19">
        <f t="shared" ref="AY63:BE63" si="70">IF(ISTEXT(AY48),AY48,AY48/$Z63-1)</f>
        <v>-1.0001444948106315</v>
      </c>
      <c r="AZ63" s="19">
        <f t="shared" si="70"/>
        <v>-1.0001444948106315</v>
      </c>
      <c r="BA63" s="19">
        <f t="shared" si="70"/>
        <v>-1.0001444948106315</v>
      </c>
      <c r="BB63" s="19">
        <f t="shared" si="70"/>
        <v>-1.0001444948106315</v>
      </c>
      <c r="BC63" s="19">
        <f t="shared" si="70"/>
        <v>-1.0001444948106315</v>
      </c>
      <c r="BD63" s="19">
        <f t="shared" si="70"/>
        <v>-1.0001444948106315</v>
      </c>
      <c r="BE63" s="19">
        <f t="shared" si="70"/>
        <v>-1.0001444948106315</v>
      </c>
      <c r="BF63" s="1102"/>
      <c r="BG63" s="99"/>
    </row>
    <row r="64" spans="25:61" ht="15" customHeight="1">
      <c r="Y64" s="846" t="s">
        <v>215</v>
      </c>
      <c r="Z64" s="844">
        <f t="shared" si="66"/>
        <v>26.119695257789704</v>
      </c>
      <c r="AA64" s="676"/>
      <c r="AB64" s="676"/>
      <c r="AC64" s="676"/>
      <c r="AD64" s="676"/>
      <c r="AE64" s="676"/>
      <c r="AF64" s="676"/>
      <c r="AG64" s="676"/>
      <c r="AH64" s="676"/>
      <c r="AI64" s="676"/>
      <c r="AJ64" s="676"/>
      <c r="AK64" s="676"/>
      <c r="AL64" s="676"/>
      <c r="AM64" s="676"/>
      <c r="AN64" s="676"/>
      <c r="AO64" s="676"/>
      <c r="AP64" s="845">
        <f t="shared" si="64"/>
        <v>0</v>
      </c>
      <c r="AQ64" s="845">
        <f t="shared" si="64"/>
        <v>-2.9028245025554678E-2</v>
      </c>
      <c r="AR64" s="845">
        <f t="shared" si="64"/>
        <v>-5.561474162310831E-2</v>
      </c>
      <c r="AS64" s="845">
        <f t="shared" si="64"/>
        <v>-8.9014061864065241E-2</v>
      </c>
      <c r="AT64" s="845">
        <f t="shared" si="64"/>
        <v>-0.1154175649928767</v>
      </c>
      <c r="AU64" s="845">
        <f t="shared" si="64"/>
        <v>-0.13939277234574365</v>
      </c>
      <c r="AV64" s="845">
        <f t="shared" si="64"/>
        <v>-0.14860241653076278</v>
      </c>
      <c r="AW64" s="845">
        <f t="shared" si="64"/>
        <v>-0.17074479866780046</v>
      </c>
      <c r="AX64" s="845">
        <f t="shared" si="64"/>
        <v>-0.18124903203520026</v>
      </c>
      <c r="AY64" s="19">
        <f t="shared" ref="AY64:BE64" si="71">IF(ISTEXT(AY49),AY49,AY49/$Z64-1)</f>
        <v>-1.0382852858783553</v>
      </c>
      <c r="AZ64" s="19">
        <f t="shared" si="71"/>
        <v>-1.0382852858783553</v>
      </c>
      <c r="BA64" s="19">
        <f t="shared" si="71"/>
        <v>-1.0382852858783553</v>
      </c>
      <c r="BB64" s="19">
        <f t="shared" si="71"/>
        <v>-1.0382852858783553</v>
      </c>
      <c r="BC64" s="19">
        <f t="shared" si="71"/>
        <v>-1.0382852858783553</v>
      </c>
      <c r="BD64" s="19">
        <f t="shared" si="71"/>
        <v>-1.0382852858783553</v>
      </c>
      <c r="BE64" s="19">
        <f t="shared" si="71"/>
        <v>-1.0382852858783553</v>
      </c>
      <c r="BF64" s="1102"/>
      <c r="BG64" s="154"/>
    </row>
    <row r="65" spans="25:61" ht="15" customHeight="1">
      <c r="Y65" s="584" t="s">
        <v>511</v>
      </c>
      <c r="Z65" s="844">
        <f t="shared" si="66"/>
        <v>242.8554825646946</v>
      </c>
      <c r="AA65" s="676"/>
      <c r="AB65" s="676"/>
      <c r="AC65" s="676"/>
      <c r="AD65" s="676"/>
      <c r="AE65" s="676"/>
      <c r="AF65" s="676"/>
      <c r="AG65" s="676"/>
      <c r="AH65" s="676"/>
      <c r="AI65" s="676"/>
      <c r="AJ65" s="676"/>
      <c r="AK65" s="676"/>
      <c r="AL65" s="676"/>
      <c r="AM65" s="676"/>
      <c r="AN65" s="676"/>
      <c r="AO65" s="676"/>
      <c r="AP65" s="845">
        <f t="shared" si="64"/>
        <v>0</v>
      </c>
      <c r="AQ65" s="845">
        <f t="shared" si="64"/>
        <v>2.9424710806538412E-2</v>
      </c>
      <c r="AR65" s="845">
        <f t="shared" si="64"/>
        <v>-6.3383866242455733E-3</v>
      </c>
      <c r="AS65" s="845">
        <f t="shared" si="64"/>
        <v>0.11769009045576584</v>
      </c>
      <c r="AT65" s="845">
        <f t="shared" si="64"/>
        <v>0.10937920328494344</v>
      </c>
      <c r="AU65" s="845">
        <f t="shared" si="64"/>
        <v>-2.9866204967475496E-2</v>
      </c>
      <c r="AV65" s="845">
        <f t="shared" si="64"/>
        <v>6.623310469944288E-2</v>
      </c>
      <c r="AW65" s="845">
        <f t="shared" si="64"/>
        <v>5.6180447650593157E-2</v>
      </c>
      <c r="AX65" s="845">
        <f t="shared" si="64"/>
        <v>5.9546444063124593E-2</v>
      </c>
      <c r="AY65" s="19">
        <f t="shared" ref="AY65:BE65" si="72">IF(ISTEXT(AY50),AY50,AY50/$Z65-1)</f>
        <v>-1.0041176752093031</v>
      </c>
      <c r="AZ65" s="19">
        <f t="shared" si="72"/>
        <v>-1.0041176752093031</v>
      </c>
      <c r="BA65" s="19">
        <f t="shared" si="72"/>
        <v>-1.0041176752093031</v>
      </c>
      <c r="BB65" s="19">
        <f t="shared" si="72"/>
        <v>-1.0041176752093031</v>
      </c>
      <c r="BC65" s="19">
        <f t="shared" si="72"/>
        <v>-1.0041176752093031</v>
      </c>
      <c r="BD65" s="19">
        <f t="shared" si="72"/>
        <v>-1.0041176752093031</v>
      </c>
      <c r="BE65" s="19">
        <f t="shared" si="72"/>
        <v>-1.0041176752093031</v>
      </c>
      <c r="BF65" s="1102"/>
      <c r="BG65" s="154"/>
    </row>
    <row r="66" spans="25:61" ht="15" customHeight="1">
      <c r="Y66" s="87" t="s">
        <v>148</v>
      </c>
      <c r="Z66" s="844">
        <f t="shared" si="66"/>
        <v>1963.3159154133821</v>
      </c>
      <c r="AA66" s="676"/>
      <c r="AB66" s="676"/>
      <c r="AC66" s="676"/>
      <c r="AD66" s="676"/>
      <c r="AE66" s="676"/>
      <c r="AF66" s="676"/>
      <c r="AG66" s="676"/>
      <c r="AH66" s="676"/>
      <c r="AI66" s="676"/>
      <c r="AJ66" s="676"/>
      <c r="AK66" s="676"/>
      <c r="AL66" s="676"/>
      <c r="AM66" s="676"/>
      <c r="AN66" s="676"/>
      <c r="AO66" s="676"/>
      <c r="AP66" s="845">
        <f t="shared" si="64"/>
        <v>0</v>
      </c>
      <c r="AQ66" s="845">
        <f t="shared" si="64"/>
        <v>-6.1149031235232632E-2</v>
      </c>
      <c r="AR66" s="845">
        <f t="shared" si="64"/>
        <v>-0.13715765394017421</v>
      </c>
      <c r="AS66" s="845">
        <f t="shared" si="64"/>
        <v>-0.17044032820954769</v>
      </c>
      <c r="AT66" s="845">
        <f t="shared" si="64"/>
        <v>-0.19991918759829208</v>
      </c>
      <c r="AU66" s="845">
        <f t="shared" si="64"/>
        <v>-0.22739817438774501</v>
      </c>
      <c r="AV66" s="845">
        <f t="shared" si="64"/>
        <v>-0.2236007376109822</v>
      </c>
      <c r="AW66" s="845">
        <f t="shared" si="64"/>
        <v>-0.20508560574532453</v>
      </c>
      <c r="AX66" s="845">
        <f t="shared" si="64"/>
        <v>-0.20160140644655244</v>
      </c>
      <c r="AY66" s="19">
        <f t="shared" ref="AY66:BE66" si="73">IF(ISTEXT(AY51),AY51,AY51/$Z66-1)</f>
        <v>-1.000509342379466</v>
      </c>
      <c r="AZ66" s="19">
        <f t="shared" si="73"/>
        <v>-1.000509342379466</v>
      </c>
      <c r="BA66" s="19">
        <f t="shared" si="73"/>
        <v>-1.000509342379466</v>
      </c>
      <c r="BB66" s="19">
        <f t="shared" si="73"/>
        <v>-1.000509342379466</v>
      </c>
      <c r="BC66" s="19">
        <f t="shared" si="73"/>
        <v>-1.000509342379466</v>
      </c>
      <c r="BD66" s="19">
        <f t="shared" si="73"/>
        <v>-1.000509342379466</v>
      </c>
      <c r="BE66" s="19">
        <f t="shared" si="73"/>
        <v>-1.000509342379466</v>
      </c>
      <c r="BF66" s="1102"/>
      <c r="BG66" s="154"/>
    </row>
    <row r="67" spans="25:61" ht="15" customHeight="1" thickBot="1">
      <c r="Y67" s="621" t="s">
        <v>510</v>
      </c>
      <c r="Z67" s="844">
        <f t="shared" si="66"/>
        <v>1214.3627678273833</v>
      </c>
      <c r="AA67" s="676"/>
      <c r="AB67" s="676"/>
      <c r="AC67" s="676"/>
      <c r="AD67" s="676"/>
      <c r="AE67" s="676"/>
      <c r="AF67" s="676"/>
      <c r="AG67" s="676"/>
      <c r="AH67" s="676"/>
      <c r="AI67" s="676"/>
      <c r="AJ67" s="676"/>
      <c r="AK67" s="676"/>
      <c r="AL67" s="676"/>
      <c r="AM67" s="676"/>
      <c r="AN67" s="676"/>
      <c r="AO67" s="676"/>
      <c r="AP67" s="845">
        <f t="shared" si="64"/>
        <v>0</v>
      </c>
      <c r="AQ67" s="845">
        <f t="shared" si="64"/>
        <v>8.2009218877110435E-3</v>
      </c>
      <c r="AR67" s="845">
        <f t="shared" si="64"/>
        <v>-8.7608811779293916E-3</v>
      </c>
      <c r="AS67" s="845">
        <f t="shared" si="64"/>
        <v>-8.5142232956559871E-3</v>
      </c>
      <c r="AT67" s="845">
        <f t="shared" si="64"/>
        <v>-2.1699207786210928E-2</v>
      </c>
      <c r="AU67" s="845">
        <f t="shared" si="64"/>
        <v>-3.3231047818046533E-2</v>
      </c>
      <c r="AV67" s="845">
        <f t="shared" si="64"/>
        <v>-3.9888253074891744E-2</v>
      </c>
      <c r="AW67" s="845">
        <f t="shared" si="64"/>
        <v>-7.1813832857004045E-2</v>
      </c>
      <c r="AX67" s="845">
        <f t="shared" si="64"/>
        <v>-6.7732700825989256E-2</v>
      </c>
      <c r="AY67" s="19">
        <f t="shared" ref="AY67:BE67" si="74">IF(ISTEXT(AY52),AY52,AY52/$Z67-1)</f>
        <v>-1.0008234771573152</v>
      </c>
      <c r="AZ67" s="19">
        <f t="shared" si="74"/>
        <v>-1.0008234771573152</v>
      </c>
      <c r="BA67" s="19">
        <f t="shared" si="74"/>
        <v>-1.0008234771573152</v>
      </c>
      <c r="BB67" s="19">
        <f t="shared" si="74"/>
        <v>-1.0008234771573152</v>
      </c>
      <c r="BC67" s="19">
        <f t="shared" si="74"/>
        <v>-1.0008234771573152</v>
      </c>
      <c r="BD67" s="19">
        <f t="shared" si="74"/>
        <v>-1.0008234771573152</v>
      </c>
      <c r="BE67" s="19">
        <f t="shared" si="74"/>
        <v>-1.0008234771573152</v>
      </c>
      <c r="BF67" s="1102"/>
      <c r="BG67" s="101"/>
    </row>
    <row r="68" spans="25:61" ht="15" customHeight="1" thickTop="1" thickBot="1">
      <c r="Y68" s="847" t="s">
        <v>149</v>
      </c>
      <c r="Z68" s="848">
        <f t="shared" si="66"/>
        <v>386.44690137684842</v>
      </c>
      <c r="AA68" s="691"/>
      <c r="AB68" s="691"/>
      <c r="AC68" s="691"/>
      <c r="AD68" s="691"/>
      <c r="AE68" s="691"/>
      <c r="AF68" s="691"/>
      <c r="AG68" s="691"/>
      <c r="AH68" s="691"/>
      <c r="AI68" s="691"/>
      <c r="AJ68" s="691"/>
      <c r="AK68" s="691"/>
      <c r="AL68" s="691"/>
      <c r="AM68" s="691"/>
      <c r="AN68" s="691"/>
      <c r="AO68" s="691"/>
      <c r="AP68" s="849">
        <f t="shared" si="64"/>
        <v>0</v>
      </c>
      <c r="AQ68" s="849">
        <f t="shared" si="64"/>
        <v>-9.2308198507584649E-3</v>
      </c>
      <c r="AR68" s="849">
        <f t="shared" si="64"/>
        <v>-5.241779801466262E-2</v>
      </c>
      <c r="AS68" s="849">
        <f t="shared" si="64"/>
        <v>-5.4330246445838171E-2</v>
      </c>
      <c r="AT68" s="849">
        <f t="shared" si="64"/>
        <v>-0.12755761270542021</v>
      </c>
      <c r="AU68" s="849">
        <f t="shared" si="64"/>
        <v>-0.13625923502069737</v>
      </c>
      <c r="AV68" s="849">
        <f t="shared" si="64"/>
        <v>-0.1519194864781358</v>
      </c>
      <c r="AW68" s="849">
        <f t="shared" si="64"/>
        <v>-0.10184724462240047</v>
      </c>
      <c r="AX68" s="849">
        <f t="shared" si="64"/>
        <v>-0.13150790610606056</v>
      </c>
      <c r="AY68" s="19">
        <f t="shared" ref="AY68:BE68" si="75">IF(ISTEXT(AY53),AY53,AY53/$Z68-1)</f>
        <v>-1.0025876776251463</v>
      </c>
      <c r="AZ68" s="19">
        <f t="shared" si="75"/>
        <v>-1.0025876776251463</v>
      </c>
      <c r="BA68" s="19">
        <f t="shared" si="75"/>
        <v>-1.0025876776251463</v>
      </c>
      <c r="BB68" s="19">
        <f t="shared" si="75"/>
        <v>-1.0025876776251463</v>
      </c>
      <c r="BC68" s="19">
        <f t="shared" si="75"/>
        <v>-1.0025876776251463</v>
      </c>
      <c r="BD68" s="19">
        <f t="shared" si="75"/>
        <v>-1.0025876776251463</v>
      </c>
      <c r="BE68" s="19">
        <f t="shared" si="75"/>
        <v>-1.0025876776251463</v>
      </c>
      <c r="BF68" s="1103"/>
      <c r="BG68" s="154"/>
      <c r="BH68" s="32"/>
      <c r="BI68" s="32"/>
    </row>
    <row r="69" spans="25:61" ht="15" customHeight="1" thickTop="1">
      <c r="Y69" s="850" t="s">
        <v>96</v>
      </c>
      <c r="Z69" s="851">
        <f t="shared" si="66"/>
        <v>25510.948578319043</v>
      </c>
      <c r="AA69" s="692"/>
      <c r="AB69" s="692"/>
      <c r="AC69" s="692"/>
      <c r="AD69" s="692"/>
      <c r="AE69" s="692"/>
      <c r="AF69" s="692"/>
      <c r="AG69" s="692"/>
      <c r="AH69" s="692"/>
      <c r="AI69" s="692"/>
      <c r="AJ69" s="692"/>
      <c r="AK69" s="692"/>
      <c r="AL69" s="692"/>
      <c r="AM69" s="692"/>
      <c r="AN69" s="692"/>
      <c r="AO69" s="692"/>
      <c r="AP69" s="852">
        <f t="shared" si="64"/>
        <v>0</v>
      </c>
      <c r="AQ69" s="852">
        <f t="shared" si="64"/>
        <v>8.8698726386504667E-4</v>
      </c>
      <c r="AR69" s="852">
        <f t="shared" si="64"/>
        <v>-2.11354791954107E-2</v>
      </c>
      <c r="AS69" s="852">
        <f t="shared" ref="AS69:AX69" si="76">IF(ISTEXT(AS39),AS39,AS39/$Z69-1)</f>
        <v>-5.5635212030421322E-2</v>
      </c>
      <c r="AT69" s="852">
        <f t="shared" si="76"/>
        <v>-7.3699377092048435E-2</v>
      </c>
      <c r="AU69" s="852">
        <f t="shared" si="76"/>
        <v>-8.6642280763465696E-2</v>
      </c>
      <c r="AV69" s="852">
        <f t="shared" si="76"/>
        <v>-0.1051946596040727</v>
      </c>
      <c r="AW69" s="852">
        <f t="shared" si="76"/>
        <v>-0.11862043156770019</v>
      </c>
      <c r="AX69" s="852">
        <f t="shared" si="76"/>
        <v>-0.11966918445394525</v>
      </c>
      <c r="AY69" s="19">
        <f t="shared" ref="AY69:BE69" si="77">IF(ISTEXT(AY54),AY54,AY54/$Z69-1)</f>
        <v>-1.00003919885601</v>
      </c>
      <c r="AZ69" s="19">
        <f t="shared" si="77"/>
        <v>-1.00003919885601</v>
      </c>
      <c r="BA69" s="19">
        <f t="shared" si="77"/>
        <v>-1.00003919885601</v>
      </c>
      <c r="BB69" s="19">
        <f t="shared" si="77"/>
        <v>-1.00003919885601</v>
      </c>
      <c r="BC69" s="19">
        <f t="shared" si="77"/>
        <v>-1.00003919885601</v>
      </c>
      <c r="BD69" s="19">
        <f t="shared" si="77"/>
        <v>-1.00003919885601</v>
      </c>
      <c r="BE69" s="19">
        <f t="shared" si="77"/>
        <v>-1.00003919885601</v>
      </c>
      <c r="BF69" s="591"/>
      <c r="BG69" s="99"/>
    </row>
    <row r="71" spans="25:61">
      <c r="Y71" s="694" t="s">
        <v>394</v>
      </c>
      <c r="Z71" s="30"/>
      <c r="AA71" s="30"/>
      <c r="AB71" s="30"/>
      <c r="AC71" s="30"/>
      <c r="AD71" s="30"/>
      <c r="AE71" s="30"/>
      <c r="AF71" s="30"/>
      <c r="AG71" s="30"/>
      <c r="AH71" s="30"/>
      <c r="AI71" s="30"/>
      <c r="AJ71" s="30"/>
      <c r="AK71" s="30"/>
      <c r="AL71" s="30"/>
      <c r="AM71" s="30"/>
      <c r="AN71" s="30"/>
      <c r="AO71" s="30"/>
      <c r="AP71" s="30"/>
      <c r="AQ71" s="30"/>
      <c r="AR71" s="30"/>
      <c r="AS71" s="30"/>
      <c r="AT71" s="30"/>
      <c r="AU71" s="30"/>
      <c r="AV71" s="30"/>
      <c r="AW71" s="30"/>
      <c r="AX71" s="30"/>
      <c r="AY71" s="30"/>
      <c r="AZ71" s="30"/>
      <c r="BA71" s="30"/>
      <c r="BB71" s="30"/>
      <c r="BC71" s="30"/>
      <c r="BD71" s="30"/>
      <c r="BE71" s="30"/>
    </row>
    <row r="72" spans="25:61">
      <c r="Y72" s="13"/>
      <c r="Z72" s="403"/>
      <c r="AA72" s="13">
        <v>1990</v>
      </c>
      <c r="AB72" s="13">
        <f t="shared" ref="AB72:BE72" si="78">AA72+1</f>
        <v>1991</v>
      </c>
      <c r="AC72" s="13">
        <f t="shared" si="78"/>
        <v>1992</v>
      </c>
      <c r="AD72" s="13">
        <f t="shared" si="78"/>
        <v>1993</v>
      </c>
      <c r="AE72" s="13">
        <f t="shared" si="78"/>
        <v>1994</v>
      </c>
      <c r="AF72" s="13">
        <f t="shared" si="78"/>
        <v>1995</v>
      </c>
      <c r="AG72" s="13">
        <f t="shared" si="78"/>
        <v>1996</v>
      </c>
      <c r="AH72" s="13">
        <f t="shared" si="78"/>
        <v>1997</v>
      </c>
      <c r="AI72" s="13">
        <f t="shared" si="78"/>
        <v>1998</v>
      </c>
      <c r="AJ72" s="13">
        <f t="shared" si="78"/>
        <v>1999</v>
      </c>
      <c r="AK72" s="13">
        <f t="shared" si="78"/>
        <v>2000</v>
      </c>
      <c r="AL72" s="13">
        <f t="shared" si="78"/>
        <v>2001</v>
      </c>
      <c r="AM72" s="13">
        <f t="shared" si="78"/>
        <v>2002</v>
      </c>
      <c r="AN72" s="13">
        <f t="shared" si="78"/>
        <v>2003</v>
      </c>
      <c r="AO72" s="13">
        <f t="shared" si="78"/>
        <v>2004</v>
      </c>
      <c r="AP72" s="13">
        <f t="shared" si="78"/>
        <v>2005</v>
      </c>
      <c r="AQ72" s="13">
        <f t="shared" si="78"/>
        <v>2006</v>
      </c>
      <c r="AR72" s="13">
        <f t="shared" si="78"/>
        <v>2007</v>
      </c>
      <c r="AS72" s="13">
        <f t="shared" si="78"/>
        <v>2008</v>
      </c>
      <c r="AT72" s="13">
        <f t="shared" si="78"/>
        <v>2009</v>
      </c>
      <c r="AU72" s="13">
        <f t="shared" si="78"/>
        <v>2010</v>
      </c>
      <c r="AV72" s="13">
        <f t="shared" si="78"/>
        <v>2011</v>
      </c>
      <c r="AW72" s="13">
        <f t="shared" si="78"/>
        <v>2012</v>
      </c>
      <c r="AX72" s="13">
        <f t="shared" si="78"/>
        <v>2013</v>
      </c>
      <c r="AY72" s="13">
        <f t="shared" si="78"/>
        <v>2014</v>
      </c>
      <c r="AZ72" s="13">
        <f t="shared" si="78"/>
        <v>2015</v>
      </c>
      <c r="BA72" s="13">
        <f t="shared" si="78"/>
        <v>2016</v>
      </c>
      <c r="BB72" s="13">
        <f t="shared" si="78"/>
        <v>2017</v>
      </c>
      <c r="BC72" s="13">
        <f t="shared" si="78"/>
        <v>2018</v>
      </c>
      <c r="BD72" s="13">
        <f t="shared" si="78"/>
        <v>2019</v>
      </c>
      <c r="BE72" s="13">
        <f t="shared" si="78"/>
        <v>2020</v>
      </c>
      <c r="BF72" s="13" t="s">
        <v>139</v>
      </c>
      <c r="BG72" s="13" t="s">
        <v>11</v>
      </c>
    </row>
    <row r="73" spans="25:61" ht="15" customHeight="1">
      <c r="Y73" s="87" t="s">
        <v>140</v>
      </c>
      <c r="Z73" s="155"/>
      <c r="AA73" s="155"/>
      <c r="AB73" s="19">
        <f t="shared" ref="AB73:AX73" si="79">AB28/AA28-1</f>
        <v>3.7457054686580005E-2</v>
      </c>
      <c r="AC73" s="19">
        <f t="shared" si="79"/>
        <v>1.8285089784441544E-2</v>
      </c>
      <c r="AD73" s="19">
        <f t="shared" si="79"/>
        <v>6.5361102674785787E-2</v>
      </c>
      <c r="AE73" s="19">
        <f t="shared" si="79"/>
        <v>7.9001236211043713E-2</v>
      </c>
      <c r="AF73" s="19">
        <f t="shared" si="79"/>
        <v>0.1652903810195534</v>
      </c>
      <c r="AG73" s="19">
        <f t="shared" si="79"/>
        <v>2.7606951132262303E-2</v>
      </c>
      <c r="AH73" s="19">
        <f t="shared" si="79"/>
        <v>4.748237285604251E-2</v>
      </c>
      <c r="AI73" s="19">
        <f t="shared" si="79"/>
        <v>-1.9727801940491618E-2</v>
      </c>
      <c r="AJ73" s="19">
        <f t="shared" si="79"/>
        <v>4.274626624072031E-2</v>
      </c>
      <c r="AK73" s="19">
        <f t="shared" si="79"/>
        <v>3.0151115507519366E-2</v>
      </c>
      <c r="AL73" s="19">
        <f t="shared" si="79"/>
        <v>4.2109186079980043E-2</v>
      </c>
      <c r="AM73" s="19">
        <f t="shared" si="79"/>
        <v>2.3663983854500525E-2</v>
      </c>
      <c r="AN73" s="19">
        <f t="shared" si="79"/>
        <v>-2.8575263848718002E-3</v>
      </c>
      <c r="AO73" s="19">
        <f t="shared" si="79"/>
        <v>1.3577803415217637E-2</v>
      </c>
      <c r="AP73" s="19">
        <f t="shared" si="79"/>
        <v>5.5434284480856855E-2</v>
      </c>
      <c r="AQ73" s="19">
        <f t="shared" si="79"/>
        <v>-9.033975917677628E-3</v>
      </c>
      <c r="AR73" s="19">
        <f t="shared" si="79"/>
        <v>2.5477496688352863E-2</v>
      </c>
      <c r="AS73" s="19">
        <f t="shared" si="79"/>
        <v>-3.2688276594526777E-2</v>
      </c>
      <c r="AT73" s="19">
        <f t="shared" si="79"/>
        <v>-3.7493994599195224E-2</v>
      </c>
      <c r="AU73" s="19">
        <f t="shared" si="79"/>
        <v>2.7628001636818889E-2</v>
      </c>
      <c r="AV73" s="19">
        <f t="shared" si="79"/>
        <v>5.9713777224599252E-3</v>
      </c>
      <c r="AW73" s="19">
        <f t="shared" si="79"/>
        <v>-8.9800270160944606E-4</v>
      </c>
      <c r="AX73" s="19">
        <f t="shared" si="79"/>
        <v>2.5023925883897347E-2</v>
      </c>
      <c r="AY73" s="19"/>
      <c r="AZ73" s="19"/>
      <c r="BA73" s="19"/>
      <c r="BB73" s="19"/>
      <c r="BC73" s="19"/>
      <c r="BD73" s="19"/>
      <c r="BE73" s="19"/>
      <c r="BF73" s="19"/>
      <c r="BG73" s="88"/>
    </row>
    <row r="74" spans="25:61" ht="15" customHeight="1">
      <c r="Y74" s="87" t="s">
        <v>141</v>
      </c>
      <c r="Z74" s="155"/>
      <c r="AA74" s="155"/>
      <c r="AB74" s="19">
        <f t="shared" ref="AB74:AX74" si="80">AB29/AA29-1</f>
        <v>3.7714513226157154E-2</v>
      </c>
      <c r="AC74" s="19">
        <f t="shared" si="80"/>
        <v>1.7688365682295926E-2</v>
      </c>
      <c r="AD74" s="19">
        <f t="shared" si="80"/>
        <v>-8.4497351145617072E-3</v>
      </c>
      <c r="AE74" s="19">
        <f t="shared" si="80"/>
        <v>1.7446428169745065E-2</v>
      </c>
      <c r="AF74" s="19">
        <f t="shared" si="80"/>
        <v>2.8227473317633089E-2</v>
      </c>
      <c r="AG74" s="19">
        <f t="shared" si="80"/>
        <v>1.7960150606995295E-2</v>
      </c>
      <c r="AH74" s="19">
        <f t="shared" si="80"/>
        <v>9.7347838805643683E-3</v>
      </c>
      <c r="AI74" s="19">
        <f t="shared" si="80"/>
        <v>-2.3184016486624937E-2</v>
      </c>
      <c r="AJ74" s="19">
        <f t="shared" si="80"/>
        <v>-4.9019420395449709E-3</v>
      </c>
      <c r="AK74" s="19">
        <f t="shared" si="80"/>
        <v>-2.4304690217734959E-2</v>
      </c>
      <c r="AL74" s="19">
        <f t="shared" si="80"/>
        <v>-4.0938047136308997E-2</v>
      </c>
      <c r="AM74" s="19">
        <f t="shared" si="80"/>
        <v>-6.436094531320713E-2</v>
      </c>
      <c r="AN74" s="19">
        <f t="shared" si="80"/>
        <v>-7.0101149342227886E-2</v>
      </c>
      <c r="AO74" s="19">
        <f t="shared" si="80"/>
        <v>-8.2882262876317392E-2</v>
      </c>
      <c r="AP74" s="19">
        <f t="shared" si="80"/>
        <v>-7.3846115383324751E-2</v>
      </c>
      <c r="AQ74" s="19">
        <f t="shared" si="80"/>
        <v>-5.998330943688146E-2</v>
      </c>
      <c r="AR74" s="19">
        <f t="shared" si="80"/>
        <v>-4.7030367337253742E-2</v>
      </c>
      <c r="AS74" s="19">
        <f t="shared" si="80"/>
        <v>-5.5569645115666755E-2</v>
      </c>
      <c r="AT74" s="19">
        <f t="shared" si="80"/>
        <v>-6.2498609569350716E-2</v>
      </c>
      <c r="AU74" s="19">
        <f t="shared" si="80"/>
        <v>-6.4194105770134513E-2</v>
      </c>
      <c r="AV74" s="19">
        <f t="shared" si="80"/>
        <v>-4.9112213203742927E-2</v>
      </c>
      <c r="AW74" s="19">
        <f t="shared" si="80"/>
        <v>-3.4117887823859161E-2</v>
      </c>
      <c r="AX74" s="19">
        <f t="shared" si="80"/>
        <v>-3.1624246006380918E-2</v>
      </c>
      <c r="AY74" s="19"/>
      <c r="AZ74" s="19"/>
      <c r="BA74" s="19"/>
      <c r="BB74" s="19"/>
      <c r="BC74" s="19"/>
      <c r="BD74" s="19"/>
      <c r="BE74" s="19"/>
      <c r="BF74" s="19"/>
      <c r="BG74" s="152"/>
    </row>
    <row r="75" spans="25:61" ht="15" customHeight="1">
      <c r="Y75" s="87" t="s">
        <v>142</v>
      </c>
      <c r="Z75" s="155"/>
      <c r="AA75" s="155"/>
      <c r="AB75" s="19">
        <f t="shared" ref="AB75:AX75" si="81">AB30/AA30-1</f>
        <v>0.4473051508995276</v>
      </c>
      <c r="AC75" s="19">
        <f t="shared" si="81"/>
        <v>5.8909084027853442E-2</v>
      </c>
      <c r="AD75" s="19">
        <f t="shared" si="81"/>
        <v>-6.2576278211847747E-2</v>
      </c>
      <c r="AE75" s="19">
        <f t="shared" si="81"/>
        <v>-3.6941468656072174E-2</v>
      </c>
      <c r="AF75" s="19">
        <f t="shared" si="81"/>
        <v>-4.8265763979765675E-3</v>
      </c>
      <c r="AG75" s="19">
        <f t="shared" si="81"/>
        <v>-2.9887939460153334E-2</v>
      </c>
      <c r="AH75" s="19">
        <f t="shared" si="81"/>
        <v>-2.5731477720043361E-2</v>
      </c>
      <c r="AI75" s="19">
        <f t="shared" si="81"/>
        <v>-0.1053435553120744</v>
      </c>
      <c r="AJ75" s="19">
        <f t="shared" si="81"/>
        <v>-0.10441121085846516</v>
      </c>
      <c r="AK75" s="19">
        <f t="shared" si="81"/>
        <v>-4.7048762338735339E-2</v>
      </c>
      <c r="AL75" s="19">
        <f t="shared" si="81"/>
        <v>-9.5118293634690931E-2</v>
      </c>
      <c r="AM75" s="19">
        <f t="shared" si="81"/>
        <v>-3.6777509723882607E-2</v>
      </c>
      <c r="AN75" s="19">
        <f t="shared" si="81"/>
        <v>0.10849649712694398</v>
      </c>
      <c r="AO75" s="19">
        <f t="shared" si="81"/>
        <v>1.7063129636681662E-2</v>
      </c>
      <c r="AP75" s="19">
        <f t="shared" si="81"/>
        <v>7.3661315723191567E-2</v>
      </c>
      <c r="AQ75" s="19">
        <f t="shared" si="81"/>
        <v>-3.7259299795472933E-2</v>
      </c>
      <c r="AR75" s="19">
        <f t="shared" si="81"/>
        <v>4.9007432749611057E-2</v>
      </c>
      <c r="AS75" s="19">
        <f t="shared" si="81"/>
        <v>7.521860666272806E-3</v>
      </c>
      <c r="AT75" s="19">
        <f t="shared" si="81"/>
        <v>-6.9098128843035123E-2</v>
      </c>
      <c r="AU75" s="19">
        <f t="shared" si="81"/>
        <v>-5.7445678182513893E-2</v>
      </c>
      <c r="AV75" s="19">
        <f t="shared" si="81"/>
        <v>-1.7320006985226399E-2</v>
      </c>
      <c r="AW75" s="19">
        <f t="shared" si="81"/>
        <v>-2.6451861123126696E-2</v>
      </c>
      <c r="AX75" s="19">
        <f t="shared" si="81"/>
        <v>-6.5490364144978663E-2</v>
      </c>
      <c r="AY75" s="19"/>
      <c r="AZ75" s="19"/>
      <c r="BA75" s="19"/>
      <c r="BB75" s="19"/>
      <c r="BC75" s="19"/>
      <c r="BD75" s="19"/>
      <c r="BE75" s="19"/>
      <c r="BF75" s="19"/>
      <c r="BG75" s="152"/>
    </row>
    <row r="76" spans="25:61" ht="15" customHeight="1">
      <c r="Y76" s="87" t="s">
        <v>143</v>
      </c>
      <c r="Z76" s="155"/>
      <c r="AA76" s="155"/>
      <c r="AB76" s="19">
        <f t="shared" ref="AB76:AX76" si="82">AB31/AA31-1</f>
        <v>-4.8183382339202385E-2</v>
      </c>
      <c r="AC76" s="19">
        <f t="shared" si="82"/>
        <v>-3.6334855814226241E-3</v>
      </c>
      <c r="AD76" s="19">
        <f t="shared" si="82"/>
        <v>-2.8484594007519681E-2</v>
      </c>
      <c r="AE76" s="19">
        <f t="shared" si="82"/>
        <v>0.11800273752218593</v>
      </c>
      <c r="AF76" s="19">
        <f t="shared" si="82"/>
        <v>-9.2653068250858617E-3</v>
      </c>
      <c r="AG76" s="19">
        <f t="shared" si="82"/>
        <v>9.9197189414726106E-2</v>
      </c>
      <c r="AH76" s="19">
        <f t="shared" si="82"/>
        <v>5.4305549884818394E-2</v>
      </c>
      <c r="AI76" s="19">
        <f t="shared" si="82"/>
        <v>-0.11030208511895345</v>
      </c>
      <c r="AJ76" s="19">
        <f t="shared" si="82"/>
        <v>-0.59546347464180549</v>
      </c>
      <c r="AK76" s="19">
        <f t="shared" si="82"/>
        <v>0.59289223910049871</v>
      </c>
      <c r="AL76" s="19">
        <f t="shared" si="82"/>
        <v>-0.50025631650692182</v>
      </c>
      <c r="AM76" s="19">
        <f t="shared" si="82"/>
        <v>-4.0483974728554917E-2</v>
      </c>
      <c r="AN76" s="19">
        <f t="shared" si="82"/>
        <v>1.4088263000453294E-2</v>
      </c>
      <c r="AO76" s="19">
        <f t="shared" si="82"/>
        <v>0.10178164704729475</v>
      </c>
      <c r="AP76" s="19">
        <f t="shared" si="82"/>
        <v>-0.14075077450436213</v>
      </c>
      <c r="AQ76" s="19">
        <f t="shared" si="82"/>
        <v>7.9355009868581128E-2</v>
      </c>
      <c r="AR76" s="19">
        <f t="shared" si="82"/>
        <v>-0.23210186597881521</v>
      </c>
      <c r="AS76" s="19">
        <f t="shared" si="82"/>
        <v>3.2547337617089278E-2</v>
      </c>
      <c r="AT76" s="19">
        <f t="shared" si="82"/>
        <v>4.9066371352386007E-2</v>
      </c>
      <c r="AU76" s="19">
        <f t="shared" si="82"/>
        <v>-0.18264177749745292</v>
      </c>
      <c r="AV76" s="19">
        <f t="shared" si="82"/>
        <v>-0.1491496114783456</v>
      </c>
      <c r="AW76" s="19">
        <f t="shared" si="82"/>
        <v>-0.10579514735619111</v>
      </c>
      <c r="AX76" s="19">
        <f t="shared" si="82"/>
        <v>1.2165752415547404E-2</v>
      </c>
      <c r="AY76" s="19"/>
      <c r="AZ76" s="19"/>
      <c r="BA76" s="19"/>
      <c r="BB76" s="19"/>
      <c r="BC76" s="19"/>
      <c r="BD76" s="19"/>
      <c r="BE76" s="19"/>
      <c r="BF76" s="587"/>
      <c r="BG76" s="99"/>
    </row>
    <row r="77" spans="25:61" ht="15" customHeight="1">
      <c r="Y77" s="87" t="s">
        <v>213</v>
      </c>
      <c r="Z77" s="155"/>
      <c r="AA77" s="155"/>
      <c r="AB77" s="19">
        <f t="shared" ref="AB77:AN77" si="83">AB32/AA32-1</f>
        <v>6.9536865594856945E-3</v>
      </c>
      <c r="AC77" s="19">
        <f t="shared" si="83"/>
        <v>-3.0207846345245981E-3</v>
      </c>
      <c r="AD77" s="19">
        <f t="shared" si="83"/>
        <v>-1.6195050847017334E-2</v>
      </c>
      <c r="AE77" s="19">
        <f t="shared" si="83"/>
        <v>-2.1336578550234298E-2</v>
      </c>
      <c r="AF77" s="19">
        <f t="shared" si="83"/>
        <v>-1.6901256629394013E-2</v>
      </c>
      <c r="AG77" s="19">
        <f t="shared" si="83"/>
        <v>-1.1845168413707086E-2</v>
      </c>
      <c r="AH77" s="19">
        <f t="shared" si="83"/>
        <v>-5.7248614871466819E-3</v>
      </c>
      <c r="AI77" s="19">
        <f t="shared" si="83"/>
        <v>-1.1139764688909537E-2</v>
      </c>
      <c r="AJ77" s="19">
        <f t="shared" si="83"/>
        <v>-7.7783944083109624E-3</v>
      </c>
      <c r="AK77" s="19">
        <f t="shared" si="83"/>
        <v>1.1158569405383068E-2</v>
      </c>
      <c r="AL77" s="19">
        <f t="shared" si="83"/>
        <v>1.4053290474295377E-2</v>
      </c>
      <c r="AM77" s="19">
        <f t="shared" si="83"/>
        <v>2.0448732687676774E-2</v>
      </c>
      <c r="AN77" s="19">
        <f t="shared" si="83"/>
        <v>1.9461502823868493E-2</v>
      </c>
      <c r="AO77" s="19">
        <f t="shared" ref="AO77:AO80" si="84">AO32/AN32-1</f>
        <v>8.6254626673007984E-3</v>
      </c>
      <c r="AP77" s="19">
        <f t="shared" ref="AP77:AQ80" si="85">AP32/AO32-1</f>
        <v>2.1540408295440683E-2</v>
      </c>
      <c r="AQ77" s="19">
        <f t="shared" si="85"/>
        <v>3.3657013661256174E-2</v>
      </c>
      <c r="AR77" s="19">
        <f t="shared" ref="AR77:AX77" si="86">AR32/AQ32-1</f>
        <v>2.2969240689697745E-2</v>
      </c>
      <c r="AS77" s="19">
        <f t="shared" si="86"/>
        <v>2.2476895932352248E-2</v>
      </c>
      <c r="AT77" s="19">
        <f t="shared" si="86"/>
        <v>1.8262722400166798E-2</v>
      </c>
      <c r="AU77" s="19">
        <f t="shared" si="86"/>
        <v>-1.2691949989337425E-2</v>
      </c>
      <c r="AV77" s="19">
        <f t="shared" si="86"/>
        <v>8.868800995271986E-4</v>
      </c>
      <c r="AW77" s="19">
        <f t="shared" si="86"/>
        <v>-1.2235599203573866E-2</v>
      </c>
      <c r="AX77" s="19">
        <f t="shared" si="86"/>
        <v>-1.1666590845456071E-2</v>
      </c>
      <c r="AY77" s="19"/>
      <c r="AZ77" s="19"/>
      <c r="BA77" s="19"/>
      <c r="BB77" s="19"/>
      <c r="BC77" s="19"/>
      <c r="BD77" s="19"/>
      <c r="BE77" s="19"/>
      <c r="BF77" s="587"/>
      <c r="BG77" s="99"/>
    </row>
    <row r="78" spans="25:61" ht="15" customHeight="1">
      <c r="Y78" s="407" t="s">
        <v>214</v>
      </c>
      <c r="Z78" s="155"/>
      <c r="AA78" s="155"/>
      <c r="AB78" s="19">
        <f t="shared" ref="AB78:AN78" si="87">AB33/AA33-1</f>
        <v>-2.1998741802523702E-2</v>
      </c>
      <c r="AC78" s="19">
        <f t="shared" si="87"/>
        <v>-8.1564562416239772E-3</v>
      </c>
      <c r="AD78" s="19">
        <f t="shared" si="87"/>
        <v>8.5047661731076918E-3</v>
      </c>
      <c r="AE78" s="19">
        <f t="shared" si="87"/>
        <v>-1.5039286262843898E-2</v>
      </c>
      <c r="AF78" s="19">
        <f t="shared" si="87"/>
        <v>-3.8293164298492277E-2</v>
      </c>
      <c r="AG78" s="19">
        <f t="shared" si="87"/>
        <v>-1.673549899206983E-2</v>
      </c>
      <c r="AH78" s="19">
        <f t="shared" si="87"/>
        <v>-1.3047281987227044E-2</v>
      </c>
      <c r="AI78" s="19">
        <f t="shared" si="87"/>
        <v>-8.3389154692534717E-3</v>
      </c>
      <c r="AJ78" s="19">
        <f t="shared" si="87"/>
        <v>-3.4957707246965342E-3</v>
      </c>
      <c r="AK78" s="19">
        <f t="shared" si="87"/>
        <v>4.776697661396323E-3</v>
      </c>
      <c r="AL78" s="19">
        <f t="shared" si="87"/>
        <v>-2.5597033228410004E-2</v>
      </c>
      <c r="AM78" s="19">
        <f t="shared" si="87"/>
        <v>-3.4910368418593629E-3</v>
      </c>
      <c r="AN78" s="19">
        <f t="shared" si="87"/>
        <v>-5.6580044790275341E-3</v>
      </c>
      <c r="AO78" s="19">
        <f t="shared" si="84"/>
        <v>-1.4793532928993991E-2</v>
      </c>
      <c r="AP78" s="19">
        <f t="shared" si="85"/>
        <v>-5.299876109100321E-3</v>
      </c>
      <c r="AQ78" s="19">
        <f t="shared" si="85"/>
        <v>-5.8494785160133622E-3</v>
      </c>
      <c r="AR78" s="19">
        <f t="shared" ref="AR78:AX78" si="88">AR33/AQ33-1</f>
        <v>4.7776403656074606E-2</v>
      </c>
      <c r="AS78" s="19">
        <f t="shared" si="88"/>
        <v>-0.10179804895386768</v>
      </c>
      <c r="AT78" s="19">
        <f t="shared" si="88"/>
        <v>-3.863925401291779E-2</v>
      </c>
      <c r="AU78" s="19">
        <f t="shared" si="88"/>
        <v>6.1040759484536578E-2</v>
      </c>
      <c r="AV78" s="19">
        <f t="shared" si="88"/>
        <v>-1.0865174477508899E-2</v>
      </c>
      <c r="AW78" s="19">
        <f t="shared" si="88"/>
        <v>-2.9481934054020886E-3</v>
      </c>
      <c r="AX78" s="19">
        <f t="shared" si="88"/>
        <v>-5.8366988129386899E-3</v>
      </c>
      <c r="AY78" s="19"/>
      <c r="AZ78" s="19"/>
      <c r="BA78" s="19"/>
      <c r="BB78" s="19"/>
      <c r="BC78" s="19"/>
      <c r="BD78" s="19"/>
      <c r="BE78" s="19"/>
      <c r="BF78" s="587"/>
      <c r="BG78" s="99"/>
    </row>
    <row r="79" spans="25:61" ht="15" customHeight="1">
      <c r="Y79" s="407" t="s">
        <v>215</v>
      </c>
      <c r="Z79" s="156"/>
      <c r="AA79" s="156"/>
      <c r="AB79" s="175">
        <f t="shared" ref="AB79:AN79" si="89">AB34/AA34-1</f>
        <v>-7.5731212741039888E-2</v>
      </c>
      <c r="AC79" s="175">
        <f t="shared" si="89"/>
        <v>3.1762120685036255E-2</v>
      </c>
      <c r="AD79" s="175">
        <f t="shared" si="89"/>
        <v>-9.0612598105886843E-2</v>
      </c>
      <c r="AE79" s="175">
        <f t="shared" si="89"/>
        <v>4.538911883971819E-2</v>
      </c>
      <c r="AF79" s="175">
        <f t="shared" si="89"/>
        <v>-3.9921358738943313E-2</v>
      </c>
      <c r="AG79" s="175">
        <f t="shared" si="89"/>
        <v>-2.3428452607409889E-2</v>
      </c>
      <c r="AH79" s="175">
        <f t="shared" si="89"/>
        <v>-2.8335339983304175E-2</v>
      </c>
      <c r="AI79" s="175">
        <f t="shared" si="89"/>
        <v>-4.3136804586461408E-2</v>
      </c>
      <c r="AJ79" s="175">
        <f t="shared" si="89"/>
        <v>-1.8003687351903386E-2</v>
      </c>
      <c r="AK79" s="175">
        <f t="shared" si="89"/>
        <v>-2.5974368658983837E-2</v>
      </c>
      <c r="AL79" s="175">
        <f t="shared" si="89"/>
        <v>-6.4999244980872284E-3</v>
      </c>
      <c r="AM79" s="175">
        <f t="shared" si="89"/>
        <v>-2.8899887593520357E-2</v>
      </c>
      <c r="AN79" s="175">
        <f t="shared" si="89"/>
        <v>-4.7200872551895978E-2</v>
      </c>
      <c r="AO79" s="175">
        <f t="shared" si="84"/>
        <v>-3.924289087553956E-2</v>
      </c>
      <c r="AP79" s="175">
        <f t="shared" si="85"/>
        <v>1.4263053215379573E-2</v>
      </c>
      <c r="AQ79" s="175">
        <f t="shared" si="85"/>
        <v>-2.9028245025554678E-2</v>
      </c>
      <c r="AR79" s="175">
        <f t="shared" ref="AR79:AX79" si="90">AR34/AQ34-1</f>
        <v>-2.7381328510687086E-2</v>
      </c>
      <c r="AS79" s="175">
        <f t="shared" si="90"/>
        <v>-3.5366202452545847E-2</v>
      </c>
      <c r="AT79" s="175">
        <f t="shared" si="90"/>
        <v>-2.8983436542213248E-2</v>
      </c>
      <c r="AU79" s="175">
        <f t="shared" si="90"/>
        <v>-2.710341784332837E-2</v>
      </c>
      <c r="AV79" s="175">
        <f t="shared" si="90"/>
        <v>-1.0701332604562963E-2</v>
      </c>
      <c r="AW79" s="175">
        <f t="shared" si="90"/>
        <v>-2.6007100051673726E-2</v>
      </c>
      <c r="AX79" s="175">
        <f t="shared" si="90"/>
        <v>-1.2667069619249682E-2</v>
      </c>
      <c r="AY79" s="175"/>
      <c r="AZ79" s="175"/>
      <c r="BA79" s="175"/>
      <c r="BB79" s="175"/>
      <c r="BC79" s="175"/>
      <c r="BD79" s="175"/>
      <c r="BE79" s="175"/>
      <c r="BF79" s="588"/>
      <c r="BG79" s="154"/>
    </row>
    <row r="80" spans="25:61" ht="15" customHeight="1">
      <c r="Y80" s="584" t="s">
        <v>511</v>
      </c>
      <c r="Z80" s="156"/>
      <c r="AA80" s="156"/>
      <c r="AB80" s="175">
        <f t="shared" ref="AB80:AN80" si="91">AB35/AA35-1</f>
        <v>-1.7704562319690309E-2</v>
      </c>
      <c r="AC80" s="175">
        <f t="shared" si="91"/>
        <v>2.3144232670899711E-3</v>
      </c>
      <c r="AD80" s="175">
        <f t="shared" si="91"/>
        <v>3.4672115732872211E-3</v>
      </c>
      <c r="AE80" s="175">
        <f t="shared" si="91"/>
        <v>-8.0645939855213955E-3</v>
      </c>
      <c r="AF80" s="175">
        <f t="shared" si="91"/>
        <v>2.4263262891608406E-3</v>
      </c>
      <c r="AG80" s="175">
        <f t="shared" si="91"/>
        <v>2.4231132273764278E-3</v>
      </c>
      <c r="AH80" s="175">
        <f t="shared" si="91"/>
        <v>6.7403487175112797E-3</v>
      </c>
      <c r="AI80" s="175">
        <f t="shared" si="91"/>
        <v>-4.8215148000764207E-3</v>
      </c>
      <c r="AJ80" s="175">
        <f t="shared" si="91"/>
        <v>3.6993459019851738E-3</v>
      </c>
      <c r="AK80" s="175">
        <f t="shared" si="91"/>
        <v>6.4966701825395212E-3</v>
      </c>
      <c r="AL80" s="175">
        <f t="shared" si="91"/>
        <v>7.8187010743751006E-3</v>
      </c>
      <c r="AM80" s="175">
        <f t="shared" si="91"/>
        <v>0.26633653784022338</v>
      </c>
      <c r="AN80" s="175">
        <f t="shared" si="91"/>
        <v>0.17533074756182754</v>
      </c>
      <c r="AO80" s="175">
        <f t="shared" si="84"/>
        <v>3.1290880101433105E-2</v>
      </c>
      <c r="AP80" s="175">
        <f t="shared" si="85"/>
        <v>0.13153304565509183</v>
      </c>
      <c r="AQ80" s="175">
        <f t="shared" si="85"/>
        <v>2.9424710806538412E-2</v>
      </c>
      <c r="AR80" s="175">
        <f t="shared" ref="AR80:AX80" si="92">AR35/AQ35-1</f>
        <v>-3.4740857738653097E-2</v>
      </c>
      <c r="AS80" s="175">
        <f t="shared" si="92"/>
        <v>0.12481963216698189</v>
      </c>
      <c r="AT80" s="175">
        <f t="shared" si="92"/>
        <v>-7.4357706503717091E-3</v>
      </c>
      <c r="AU80" s="175">
        <f t="shared" si="92"/>
        <v>-0.12551651215391846</v>
      </c>
      <c r="AV80" s="175">
        <f t="shared" si="92"/>
        <v>9.9057789924426487E-2</v>
      </c>
      <c r="AW80" s="175">
        <f t="shared" si="92"/>
        <v>-9.4281982096994232E-3</v>
      </c>
      <c r="AX80" s="175">
        <f t="shared" si="92"/>
        <v>3.1869520213319014E-3</v>
      </c>
      <c r="AY80" s="175"/>
      <c r="AZ80" s="175"/>
      <c r="BA80" s="175"/>
      <c r="BB80" s="175"/>
      <c r="BC80" s="175"/>
      <c r="BD80" s="175"/>
      <c r="BE80" s="175"/>
      <c r="BF80" s="588"/>
      <c r="BG80" s="154"/>
    </row>
    <row r="81" spans="25:61" ht="15" customHeight="1">
      <c r="Y81" s="87" t="s">
        <v>148</v>
      </c>
      <c r="Z81" s="156"/>
      <c r="AA81" s="156"/>
      <c r="AB81" s="175">
        <f t="shared" ref="AB81:AN81" si="93">AB36/AA36-1</f>
        <v>2.7971291764997241E-2</v>
      </c>
      <c r="AC81" s="175">
        <f t="shared" si="93"/>
        <v>9.0143002440035147E-2</v>
      </c>
      <c r="AD81" s="175">
        <f t="shared" si="93"/>
        <v>6.0322427583248128E-4</v>
      </c>
      <c r="AE81" s="175">
        <f t="shared" si="93"/>
        <v>9.8095041894990631E-2</v>
      </c>
      <c r="AF81" s="175">
        <f t="shared" si="93"/>
        <v>7.7813851040207105E-2</v>
      </c>
      <c r="AG81" s="175">
        <f t="shared" si="93"/>
        <v>6.3544885998803702E-2</v>
      </c>
      <c r="AH81" s="175">
        <f t="shared" si="93"/>
        <v>3.5610414481020758E-2</v>
      </c>
      <c r="AI81" s="175">
        <f t="shared" si="93"/>
        <v>2.1398940048455994E-3</v>
      </c>
      <c r="AJ81" s="175">
        <f t="shared" si="93"/>
        <v>3.3778209701143647E-2</v>
      </c>
      <c r="AK81" s="175">
        <f t="shared" si="93"/>
        <v>-8.5928886064940979E-3</v>
      </c>
      <c r="AL81" s="175">
        <f t="shared" si="93"/>
        <v>-3.2065509284655236E-2</v>
      </c>
      <c r="AM81" s="175">
        <f t="shared" si="93"/>
        <v>-8.3967038036025898E-2</v>
      </c>
      <c r="AN81" s="175">
        <f t="shared" si="93"/>
        <v>-1.3209539219820599E-3</v>
      </c>
      <c r="AO81" s="175">
        <f t="shared" ref="AO81:AQ82" si="94">AO36/AN36-1</f>
        <v>-5.0111123436566984E-3</v>
      </c>
      <c r="AP81" s="175">
        <f t="shared" si="94"/>
        <v>3.4170908069467432E-2</v>
      </c>
      <c r="AQ81" s="175">
        <f t="shared" si="94"/>
        <v>-6.1149031235232632E-2</v>
      </c>
      <c r="AR81" s="175">
        <f t="shared" ref="AR81:AX81" si="95">AR36/AQ36-1</f>
        <v>-8.0959199312479746E-2</v>
      </c>
      <c r="AS81" s="175">
        <f t="shared" si="95"/>
        <v>-3.8573297220933833E-2</v>
      </c>
      <c r="AT81" s="175">
        <f t="shared" si="95"/>
        <v>-3.5535550233679492E-2</v>
      </c>
      <c r="AU81" s="175">
        <f t="shared" si="95"/>
        <v>-3.4345264082718985E-2</v>
      </c>
      <c r="AV81" s="175">
        <f t="shared" si="95"/>
        <v>4.9151278846040203E-3</v>
      </c>
      <c r="AW81" s="175">
        <f t="shared" si="95"/>
        <v>2.3847436187259818E-2</v>
      </c>
      <c r="AX81" s="175">
        <f t="shared" si="95"/>
        <v>4.3831126017526145E-3</v>
      </c>
      <c r="AY81" s="175"/>
      <c r="AZ81" s="175"/>
      <c r="BA81" s="175"/>
      <c r="BB81" s="175"/>
      <c r="BC81" s="175"/>
      <c r="BD81" s="175"/>
      <c r="BE81" s="175"/>
      <c r="BF81" s="588"/>
      <c r="BG81" s="154"/>
    </row>
    <row r="82" spans="25:61" ht="15" customHeight="1" thickBot="1">
      <c r="Y82" s="621" t="s">
        <v>510</v>
      </c>
      <c r="Z82" s="155"/>
      <c r="AA82" s="155"/>
      <c r="AB82" s="19">
        <f t="shared" ref="AB82:AN82" si="96">AB37/AA37-1</f>
        <v>2.0832681127602282E-2</v>
      </c>
      <c r="AC82" s="19">
        <f t="shared" si="96"/>
        <v>-8.0081671446105007E-3</v>
      </c>
      <c r="AD82" s="19">
        <f t="shared" si="96"/>
        <v>2.0026031837568903E-2</v>
      </c>
      <c r="AE82" s="19">
        <f t="shared" si="96"/>
        <v>-8.3636123902249837E-3</v>
      </c>
      <c r="AF82" s="19">
        <f t="shared" si="96"/>
        <v>1.5942526222727293E-2</v>
      </c>
      <c r="AG82" s="19">
        <f t="shared" si="96"/>
        <v>-1.508339823046434E-3</v>
      </c>
      <c r="AH82" s="19">
        <f t="shared" si="96"/>
        <v>8.9753839508912581E-3</v>
      </c>
      <c r="AI82" s="19">
        <f t="shared" si="96"/>
        <v>-8.397480876385921E-3</v>
      </c>
      <c r="AJ82" s="19">
        <f t="shared" si="96"/>
        <v>-2.326460776541428E-2</v>
      </c>
      <c r="AK82" s="19">
        <f t="shared" si="96"/>
        <v>-2.4581225414619157E-2</v>
      </c>
      <c r="AL82" s="19">
        <f t="shared" si="96"/>
        <v>2.198425861604214E-2</v>
      </c>
      <c r="AM82" s="19">
        <f t="shared" si="96"/>
        <v>2.9913214167613944E-3</v>
      </c>
      <c r="AN82" s="19">
        <f t="shared" si="96"/>
        <v>2.7068574512270072E-3</v>
      </c>
      <c r="AO82" s="19">
        <f t="shared" si="94"/>
        <v>2.7439077036595094E-3</v>
      </c>
      <c r="AP82" s="19">
        <f t="shared" si="94"/>
        <v>-1.4315810691726272E-2</v>
      </c>
      <c r="AQ82" s="19">
        <f t="shared" si="94"/>
        <v>8.2009218877110435E-3</v>
      </c>
      <c r="AR82" s="19">
        <f t="shared" ref="AR82:AX82" si="97">AR37/AQ37-1</f>
        <v>-1.6823832132470073E-2</v>
      </c>
      <c r="AS82" s="19">
        <f t="shared" si="97"/>
        <v>2.4883792173824304E-4</v>
      </c>
      <c r="AT82" s="19">
        <f t="shared" si="97"/>
        <v>-1.3298208406358869E-2</v>
      </c>
      <c r="AU82" s="19">
        <f t="shared" si="97"/>
        <v>-1.178762209293549E-2</v>
      </c>
      <c r="AV82" s="19">
        <f t="shared" si="97"/>
        <v>-6.886035429478965E-3</v>
      </c>
      <c r="AW82" s="19">
        <f t="shared" si="97"/>
        <v>-3.3251941645707883E-2</v>
      </c>
      <c r="AX82" s="19">
        <f t="shared" si="97"/>
        <v>4.3968895201020874E-3</v>
      </c>
      <c r="AY82" s="19"/>
      <c r="AZ82" s="19"/>
      <c r="BA82" s="19"/>
      <c r="BB82" s="19"/>
      <c r="BC82" s="19"/>
      <c r="BD82" s="19"/>
      <c r="BE82" s="19"/>
      <c r="BF82" s="587"/>
      <c r="BG82" s="101"/>
    </row>
    <row r="83" spans="25:61" ht="15" customHeight="1" thickTop="1" thickBot="1">
      <c r="Y83" s="408" t="s">
        <v>149</v>
      </c>
      <c r="Z83" s="288"/>
      <c r="AA83" s="287"/>
      <c r="AB83" s="20">
        <f>AB38/AA38-1</f>
        <v>3.2800167741847686E-2</v>
      </c>
      <c r="AC83" s="20">
        <f t="shared" ref="AC83:AX83" si="98">AC38/AB38-1</f>
        <v>7.5771243130846599E-3</v>
      </c>
      <c r="AD83" s="20">
        <f t="shared" si="98"/>
        <v>7.0815910456583087E-3</v>
      </c>
      <c r="AE83" s="20">
        <f t="shared" si="98"/>
        <v>2.055242032489657E-2</v>
      </c>
      <c r="AF83" s="20">
        <f t="shared" si="98"/>
        <v>4.5845124284835004E-2</v>
      </c>
      <c r="AG83" s="20">
        <f t="shared" si="98"/>
        <v>1.97186621048E-2</v>
      </c>
      <c r="AH83" s="20">
        <f t="shared" si="98"/>
        <v>4.1115405950149508E-2</v>
      </c>
      <c r="AI83" s="20">
        <f t="shared" si="98"/>
        <v>3.7282779322316717E-2</v>
      </c>
      <c r="AJ83" s="20">
        <f t="shared" si="98"/>
        <v>1.3489681644286655E-2</v>
      </c>
      <c r="AK83" s="20">
        <f t="shared" si="98"/>
        <v>5.7967339818442598E-2</v>
      </c>
      <c r="AL83" s="20">
        <f t="shared" si="98"/>
        <v>3.0447077354110119E-2</v>
      </c>
      <c r="AM83" s="20">
        <f t="shared" si="98"/>
        <v>-0.2016450201331782</v>
      </c>
      <c r="AN83" s="20">
        <f t="shared" si="98"/>
        <v>-1.2628062236837212E-2</v>
      </c>
      <c r="AO83" s="20">
        <f t="shared" si="98"/>
        <v>-2.5266116162939389E-2</v>
      </c>
      <c r="AP83" s="20">
        <f t="shared" si="98"/>
        <v>-9.2764365405799687E-3</v>
      </c>
      <c r="AQ83" s="20">
        <f t="shared" si="98"/>
        <v>-9.2308198507584649E-3</v>
      </c>
      <c r="AR83" s="20">
        <f t="shared" si="98"/>
        <v>-4.3589343541549086E-2</v>
      </c>
      <c r="AS83" s="20">
        <f t="shared" si="98"/>
        <v>-2.0182401349124746E-3</v>
      </c>
      <c r="AT83" s="20">
        <f t="shared" si="98"/>
        <v>-7.7434396082107559E-2</v>
      </c>
      <c r="AU83" s="20">
        <f t="shared" si="98"/>
        <v>-9.9738646837880252E-3</v>
      </c>
      <c r="AV83" s="20">
        <f t="shared" si="98"/>
        <v>-1.8130730992896638E-2</v>
      </c>
      <c r="AW83" s="20">
        <f t="shared" si="98"/>
        <v>5.9041849278906211E-2</v>
      </c>
      <c r="AX83" s="20">
        <f t="shared" si="98"/>
        <v>-3.3024072248367453E-2</v>
      </c>
      <c r="AY83" s="589"/>
      <c r="AZ83" s="589"/>
      <c r="BA83" s="589"/>
      <c r="BB83" s="589"/>
      <c r="BC83" s="589"/>
      <c r="BD83" s="589"/>
      <c r="BE83" s="589"/>
      <c r="BF83" s="590"/>
      <c r="BG83" s="154"/>
      <c r="BH83" s="32"/>
      <c r="BI83" s="32"/>
    </row>
    <row r="84" spans="25:61" ht="15" customHeight="1" thickTop="1">
      <c r="Y84" s="409" t="s">
        <v>96</v>
      </c>
      <c r="Z84" s="157"/>
      <c r="AA84" s="157"/>
      <c r="AB84" s="21">
        <f t="shared" ref="AB84:AN84" si="99">AB39/AA39-1</f>
        <v>-9.9299541545849745E-3</v>
      </c>
      <c r="AC84" s="21">
        <f t="shared" si="99"/>
        <v>4.2157607712127732E-3</v>
      </c>
      <c r="AD84" s="21">
        <f t="shared" si="99"/>
        <v>-3.5585511889795196E-3</v>
      </c>
      <c r="AE84" s="21">
        <f t="shared" si="99"/>
        <v>4.1434254778950796E-2</v>
      </c>
      <c r="AF84" s="21">
        <f t="shared" si="99"/>
        <v>9.429359635746648E-3</v>
      </c>
      <c r="AG84" s="21">
        <f t="shared" si="99"/>
        <v>3.3922498158295289E-2</v>
      </c>
      <c r="AH84" s="21">
        <f t="shared" si="99"/>
        <v>2.309923525887303E-2</v>
      </c>
      <c r="AI84" s="21">
        <f t="shared" si="99"/>
        <v>-4.4545187601056968E-2</v>
      </c>
      <c r="AJ84" s="21">
        <f t="shared" si="99"/>
        <v>-0.18120731566955928</v>
      </c>
      <c r="AK84" s="21">
        <f t="shared" si="99"/>
        <v>9.3307159764590697E-2</v>
      </c>
      <c r="AL84" s="21">
        <f t="shared" si="99"/>
        <v>-0.117440128042819</v>
      </c>
      <c r="AM84" s="21">
        <f t="shared" si="99"/>
        <v>-1.8160681001081258E-2</v>
      </c>
      <c r="AN84" s="21">
        <f t="shared" si="99"/>
        <v>-6.4221970200174505E-3</v>
      </c>
      <c r="AO84" s="21">
        <f t="shared" ref="AO84:AX84" si="100">AO39/AN39-1</f>
        <v>6.5989473929661813E-4</v>
      </c>
      <c r="AP84" s="21">
        <f t="shared" si="100"/>
        <v>-1.5009902794102858E-2</v>
      </c>
      <c r="AQ84" s="21">
        <f t="shared" si="100"/>
        <v>8.8698726386504667E-4</v>
      </c>
      <c r="AR84" s="21">
        <f t="shared" si="100"/>
        <v>-2.2002950122749332E-2</v>
      </c>
      <c r="AS84" s="21">
        <f t="shared" si="100"/>
        <v>-3.5244645302552446E-2</v>
      </c>
      <c r="AT84" s="21">
        <f t="shared" si="100"/>
        <v>-1.9128376334812125E-2</v>
      </c>
      <c r="AU84" s="21">
        <f t="shared" si="100"/>
        <v>-1.3972681601773451E-2</v>
      </c>
      <c r="AV84" s="21">
        <f t="shared" si="100"/>
        <v>-2.0312281212354288E-2</v>
      </c>
      <c r="AW84" s="21">
        <f t="shared" si="100"/>
        <v>-1.5004125878022689E-2</v>
      </c>
      <c r="AX84" s="21">
        <f t="shared" si="100"/>
        <v>-1.1898992486409909E-3</v>
      </c>
      <c r="AY84" s="21"/>
      <c r="AZ84" s="21"/>
      <c r="BA84" s="21"/>
      <c r="BB84" s="21"/>
      <c r="BC84" s="21"/>
      <c r="BD84" s="21"/>
      <c r="BE84" s="21"/>
      <c r="BF84" s="591"/>
      <c r="BG84" s="99"/>
    </row>
    <row r="117" spans="25:60"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176"/>
      <c r="BG117" s="2"/>
      <c r="BH117" s="173"/>
    </row>
    <row r="118" spans="25:60">
      <c r="Y118" s="177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178"/>
      <c r="AO118" s="178"/>
      <c r="AP118" s="178"/>
      <c r="AQ118" s="178"/>
      <c r="AR118" s="178"/>
      <c r="AS118" s="178"/>
      <c r="AT118" s="178"/>
      <c r="AU118" s="178"/>
      <c r="AV118" s="178"/>
      <c r="AW118" s="178"/>
      <c r="AX118" s="178"/>
      <c r="AY118" s="178"/>
      <c r="AZ118" s="178"/>
      <c r="BA118" s="178"/>
      <c r="BB118" s="178"/>
      <c r="BC118" s="178"/>
      <c r="BD118" s="178"/>
      <c r="BE118" s="178"/>
      <c r="BF118" s="179"/>
      <c r="BG118" s="179"/>
      <c r="BH118" s="173"/>
    </row>
    <row r="119" spans="25:60">
      <c r="Y119" s="177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178"/>
      <c r="AO119" s="178"/>
      <c r="AP119" s="178"/>
      <c r="AQ119" s="178"/>
      <c r="AR119" s="178"/>
      <c r="AS119" s="178"/>
      <c r="AT119" s="178"/>
      <c r="AU119" s="178"/>
      <c r="AV119" s="178"/>
      <c r="AW119" s="178"/>
      <c r="AX119" s="178"/>
      <c r="AY119" s="178"/>
      <c r="AZ119" s="178"/>
      <c r="BA119" s="178"/>
      <c r="BB119" s="178"/>
      <c r="BC119" s="178"/>
      <c r="BD119" s="178"/>
      <c r="BE119" s="178"/>
      <c r="BF119" s="180"/>
      <c r="BG119" s="180"/>
      <c r="BH119" s="173"/>
    </row>
    <row r="120" spans="25:60">
      <c r="Y120" s="177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178"/>
      <c r="AO120" s="178"/>
      <c r="AP120" s="178"/>
      <c r="AQ120" s="178"/>
      <c r="AR120" s="178"/>
      <c r="AS120" s="178"/>
      <c r="AT120" s="178"/>
      <c r="AU120" s="178"/>
      <c r="AV120" s="178"/>
      <c r="AW120" s="178"/>
      <c r="AX120" s="178"/>
      <c r="AY120" s="178"/>
      <c r="AZ120" s="178"/>
      <c r="BA120" s="178"/>
      <c r="BB120" s="178"/>
      <c r="BC120" s="178"/>
      <c r="BD120" s="178"/>
      <c r="BE120" s="178"/>
      <c r="BF120" s="180"/>
      <c r="BG120" s="180"/>
      <c r="BH120" s="173"/>
    </row>
    <row r="121" spans="25:60">
      <c r="Y121" s="177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178"/>
      <c r="AO121" s="178"/>
      <c r="AP121" s="178"/>
      <c r="AQ121" s="178"/>
      <c r="AR121" s="178"/>
      <c r="AS121" s="178"/>
      <c r="AT121" s="178"/>
      <c r="AU121" s="178"/>
      <c r="AV121" s="178"/>
      <c r="AW121" s="178"/>
      <c r="AX121" s="178"/>
      <c r="AY121" s="178"/>
      <c r="AZ121" s="178"/>
      <c r="BA121" s="178"/>
      <c r="BB121" s="178"/>
      <c r="BC121" s="178"/>
      <c r="BD121" s="178"/>
      <c r="BE121" s="178"/>
      <c r="BF121" s="181"/>
      <c r="BG121" s="181"/>
      <c r="BH121" s="173"/>
    </row>
    <row r="122" spans="25:60">
      <c r="Y122" s="177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178"/>
      <c r="AO122" s="178"/>
      <c r="AP122" s="178"/>
      <c r="AQ122" s="178"/>
      <c r="AR122" s="178"/>
      <c r="AS122" s="178"/>
      <c r="AT122" s="178"/>
      <c r="AU122" s="178"/>
      <c r="AV122" s="178"/>
      <c r="AW122" s="178"/>
      <c r="AX122" s="178"/>
      <c r="AY122" s="178"/>
      <c r="AZ122" s="178"/>
      <c r="BA122" s="178"/>
      <c r="BB122" s="178"/>
      <c r="BC122" s="178"/>
      <c r="BD122" s="178"/>
      <c r="BE122" s="178"/>
      <c r="BF122" s="181"/>
      <c r="BG122" s="181"/>
      <c r="BH122" s="173"/>
    </row>
    <row r="123" spans="25:60">
      <c r="Y123" s="177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178"/>
      <c r="AO123" s="178"/>
      <c r="AP123" s="178"/>
      <c r="AQ123" s="178"/>
      <c r="AR123" s="178"/>
      <c r="AS123" s="178"/>
      <c r="AT123" s="178"/>
      <c r="AU123" s="178"/>
      <c r="AV123" s="178"/>
      <c r="AW123" s="178"/>
      <c r="AX123" s="178"/>
      <c r="AY123" s="178"/>
      <c r="AZ123" s="178"/>
      <c r="BA123" s="178"/>
      <c r="BB123" s="178"/>
      <c r="BC123" s="178"/>
      <c r="BD123" s="178"/>
      <c r="BE123" s="178"/>
      <c r="BF123" s="181"/>
      <c r="BG123" s="181"/>
      <c r="BH123" s="173"/>
    </row>
    <row r="124" spans="25:60">
      <c r="Y124" s="177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178"/>
      <c r="AO124" s="178"/>
      <c r="AP124" s="178"/>
      <c r="AQ124" s="178"/>
      <c r="AR124" s="178"/>
      <c r="AS124" s="178"/>
      <c r="AT124" s="178"/>
      <c r="AU124" s="178"/>
      <c r="AV124" s="178"/>
      <c r="AW124" s="178"/>
      <c r="AX124" s="178"/>
      <c r="AY124" s="178"/>
      <c r="AZ124" s="178"/>
      <c r="BA124" s="178"/>
      <c r="BB124" s="178"/>
      <c r="BC124" s="178"/>
      <c r="BD124" s="178"/>
      <c r="BE124" s="178"/>
      <c r="BF124" s="181"/>
      <c r="BG124" s="181"/>
      <c r="BH124" s="173"/>
    </row>
    <row r="125" spans="25:60">
      <c r="Y125" s="177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178"/>
      <c r="AO125" s="178"/>
      <c r="AP125" s="178"/>
      <c r="AQ125" s="178"/>
      <c r="AR125" s="178"/>
      <c r="AS125" s="178"/>
      <c r="AT125" s="178"/>
      <c r="AU125" s="178"/>
      <c r="AV125" s="178"/>
      <c r="AW125" s="178"/>
      <c r="AX125" s="178"/>
      <c r="AY125" s="178"/>
      <c r="AZ125" s="178"/>
      <c r="BA125" s="178"/>
      <c r="BB125" s="178"/>
      <c r="BC125" s="178"/>
      <c r="BD125" s="178"/>
      <c r="BE125" s="178"/>
      <c r="BF125" s="181"/>
      <c r="BG125" s="181"/>
      <c r="BH125" s="173"/>
    </row>
    <row r="126" spans="25:60">
      <c r="Y126" s="177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178"/>
      <c r="AO126" s="178"/>
      <c r="AP126" s="178"/>
      <c r="AQ126" s="178"/>
      <c r="AR126" s="178"/>
      <c r="AS126" s="178"/>
      <c r="AT126" s="178"/>
      <c r="AU126" s="178"/>
      <c r="AV126" s="178"/>
      <c r="AW126" s="178"/>
      <c r="AX126" s="178"/>
      <c r="AY126" s="178"/>
      <c r="AZ126" s="178"/>
      <c r="BA126" s="178"/>
      <c r="BB126" s="178"/>
      <c r="BC126" s="178"/>
      <c r="BD126" s="178"/>
      <c r="BE126" s="178"/>
      <c r="BF126" s="181"/>
      <c r="BG126" s="181"/>
      <c r="BH126" s="173"/>
    </row>
    <row r="127" spans="25:60">
      <c r="Y127" s="177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178"/>
      <c r="AO127" s="178"/>
      <c r="AP127" s="178"/>
      <c r="AQ127" s="178"/>
      <c r="AR127" s="178"/>
      <c r="AS127" s="178"/>
      <c r="AT127" s="178"/>
      <c r="AU127" s="178"/>
      <c r="AV127" s="178"/>
      <c r="AW127" s="178"/>
      <c r="AX127" s="178"/>
      <c r="AY127" s="178"/>
      <c r="AZ127" s="178"/>
      <c r="BA127" s="178"/>
      <c r="BB127" s="178"/>
      <c r="BC127" s="178"/>
      <c r="BD127" s="178"/>
      <c r="BE127" s="178"/>
      <c r="BF127" s="181"/>
      <c r="BG127" s="181"/>
      <c r="BH127" s="173"/>
    </row>
    <row r="128" spans="25:60">
      <c r="Y128" s="177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178"/>
      <c r="AO128" s="178"/>
      <c r="AP128" s="178"/>
      <c r="AQ128" s="178"/>
      <c r="AR128" s="178"/>
      <c r="AS128" s="178"/>
      <c r="AT128" s="178"/>
      <c r="AU128" s="178"/>
      <c r="AV128" s="178"/>
      <c r="AW128" s="178"/>
      <c r="AX128" s="178"/>
      <c r="AY128" s="178"/>
      <c r="AZ128" s="178"/>
      <c r="BA128" s="178"/>
      <c r="BB128" s="178"/>
      <c r="BC128" s="178"/>
      <c r="BD128" s="178"/>
      <c r="BE128" s="178"/>
      <c r="BF128" s="181"/>
      <c r="BG128" s="181"/>
      <c r="BH128" s="173"/>
    </row>
    <row r="129" spans="25:60">
      <c r="Y129" s="177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178"/>
      <c r="AO129" s="178"/>
      <c r="AP129" s="178"/>
      <c r="AQ129" s="178"/>
      <c r="AR129" s="178"/>
      <c r="AS129" s="178"/>
      <c r="AT129" s="178"/>
      <c r="AU129" s="178"/>
      <c r="AV129" s="178"/>
      <c r="AW129" s="178"/>
      <c r="AX129" s="178"/>
      <c r="AY129" s="178"/>
      <c r="AZ129" s="178"/>
      <c r="BA129" s="178"/>
      <c r="BB129" s="178"/>
      <c r="BC129" s="178"/>
      <c r="BD129" s="178"/>
      <c r="BE129" s="178"/>
      <c r="BF129" s="181"/>
      <c r="BG129" s="181"/>
      <c r="BH129" s="173"/>
    </row>
    <row r="130" spans="25:60">
      <c r="Y130" s="173"/>
      <c r="Z130" s="173"/>
      <c r="AA130" s="173"/>
      <c r="AB130" s="173"/>
      <c r="AC130" s="173"/>
      <c r="AD130" s="173"/>
      <c r="AE130" s="173"/>
      <c r="AF130" s="173"/>
      <c r="AG130" s="173"/>
      <c r="AH130" s="173"/>
      <c r="AI130" s="173"/>
      <c r="AJ130" s="173"/>
      <c r="AK130" s="173"/>
      <c r="AL130" s="173"/>
      <c r="AM130" s="173"/>
      <c r="AN130" s="173"/>
      <c r="AO130" s="173"/>
      <c r="AP130" s="173"/>
      <c r="AQ130" s="173"/>
      <c r="AR130" s="173"/>
      <c r="AS130" s="173"/>
      <c r="AT130" s="173"/>
      <c r="AU130" s="173"/>
      <c r="AV130" s="173"/>
      <c r="AW130" s="173"/>
      <c r="AX130" s="173"/>
      <c r="AY130" s="173"/>
      <c r="AZ130" s="173"/>
      <c r="BA130" s="173"/>
      <c r="BB130" s="173"/>
      <c r="BC130" s="173"/>
      <c r="BD130" s="173"/>
      <c r="BE130" s="173"/>
      <c r="BF130" s="173"/>
      <c r="BG130" s="173"/>
      <c r="BH130" s="173"/>
    </row>
    <row r="131" spans="25:60">
      <c r="Y131" s="173"/>
      <c r="Z131" s="173"/>
      <c r="AA131" s="173"/>
      <c r="AB131" s="173"/>
      <c r="AC131" s="173"/>
      <c r="AD131" s="173"/>
      <c r="AE131" s="173"/>
      <c r="AF131" s="173"/>
      <c r="AG131" s="173"/>
      <c r="AH131" s="173"/>
      <c r="AI131" s="173"/>
      <c r="AJ131" s="173"/>
      <c r="AK131" s="173"/>
      <c r="AL131" s="173"/>
      <c r="AM131" s="173"/>
      <c r="AN131" s="173"/>
      <c r="AO131" s="173"/>
      <c r="AP131" s="173"/>
      <c r="AQ131" s="173"/>
      <c r="AR131" s="173"/>
      <c r="AS131" s="173"/>
      <c r="AT131" s="173"/>
      <c r="AU131" s="173"/>
      <c r="AV131" s="173"/>
      <c r="AW131" s="173"/>
      <c r="AX131" s="173"/>
      <c r="AY131" s="173"/>
      <c r="AZ131" s="173"/>
      <c r="BA131" s="173"/>
      <c r="BB131" s="173"/>
      <c r="BC131" s="173"/>
      <c r="BD131" s="173"/>
      <c r="BE131" s="173"/>
      <c r="BF131" s="173"/>
      <c r="BG131" s="173"/>
      <c r="BH131" s="173"/>
    </row>
  </sheetData>
  <mergeCells count="2">
    <mergeCell ref="BF43:BF53"/>
    <mergeCell ref="BF58:BF68"/>
  </mergeCells>
  <phoneticPr fontId="9"/>
  <pageMargins left="0.78740157480314965" right="0.78740157480314965" top="0.98425196850393704" bottom="0.98425196850393704" header="0.51181102362204722" footer="0.51181102362204722"/>
  <pageSetup paperSize="9" scale="28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K167"/>
  <sheetViews>
    <sheetView zoomScale="80" zoomScaleNormal="80" workbookViewId="0">
      <pane xSplit="25" ySplit="4" topLeftCell="AX44" activePane="bottomRight" state="frozen"/>
      <selection pane="topRight" activeCell="Z1" sqref="Z1"/>
      <selection pane="bottomLeft" activeCell="A5" sqref="A5"/>
      <selection pane="bottomRight" activeCell="BU68" sqref="BU68"/>
    </sheetView>
  </sheetViews>
  <sheetFormatPr defaultColWidth="9.6640625" defaultRowHeight="13.8"/>
  <cols>
    <col min="1" max="1" width="1.6640625" style="1" customWidth="1"/>
    <col min="2" max="23" width="1.6640625" style="1" hidden="1" customWidth="1"/>
    <col min="24" max="24" width="2.33203125" style="1" customWidth="1"/>
    <col min="25" max="25" width="27.88671875" style="1" customWidth="1"/>
    <col min="26" max="48" width="10.6640625" style="1" customWidth="1"/>
    <col min="49" max="50" width="11.109375" style="1" bestFit="1" customWidth="1"/>
    <col min="51" max="57" width="9.6640625" style="1" hidden="1" customWidth="1"/>
    <col min="58" max="58" width="3.44140625" style="1" customWidth="1"/>
    <col min="59" max="16384" width="9.6640625" style="1"/>
  </cols>
  <sheetData>
    <row r="1" spans="1:63" ht="24">
      <c r="A1" s="373" t="s">
        <v>532</v>
      </c>
    </row>
    <row r="2" spans="1:63" ht="15" customHeight="1">
      <c r="X2" s="173"/>
      <c r="Z2" s="166"/>
      <c r="AH2" s="173"/>
    </row>
    <row r="3" spans="1:63" ht="16.2">
      <c r="X3" s="410" t="s">
        <v>283</v>
      </c>
    </row>
    <row r="4" spans="1:63">
      <c r="X4" s="223"/>
      <c r="Y4" s="224"/>
      <c r="Z4" s="517"/>
      <c r="AA4" s="225">
        <v>1990</v>
      </c>
      <c r="AB4" s="225">
        <f>AA4+1</f>
        <v>1991</v>
      </c>
      <c r="AC4" s="225">
        <f>AB4+1</f>
        <v>1992</v>
      </c>
      <c r="AD4" s="225">
        <f>AC4+1</f>
        <v>1993</v>
      </c>
      <c r="AE4" s="225">
        <f>AD4+1</f>
        <v>1994</v>
      </c>
      <c r="AF4" s="225">
        <f>AE4+1</f>
        <v>1995</v>
      </c>
      <c r="AG4" s="225">
        <f t="shared" ref="AG4:BE4" si="0">AF4+1</f>
        <v>1996</v>
      </c>
      <c r="AH4" s="225">
        <f t="shared" si="0"/>
        <v>1997</v>
      </c>
      <c r="AI4" s="225">
        <f t="shared" si="0"/>
        <v>1998</v>
      </c>
      <c r="AJ4" s="225">
        <f t="shared" si="0"/>
        <v>1999</v>
      </c>
      <c r="AK4" s="225">
        <f t="shared" si="0"/>
        <v>2000</v>
      </c>
      <c r="AL4" s="225">
        <f t="shared" si="0"/>
        <v>2001</v>
      </c>
      <c r="AM4" s="225">
        <f t="shared" si="0"/>
        <v>2002</v>
      </c>
      <c r="AN4" s="225">
        <f t="shared" si="0"/>
        <v>2003</v>
      </c>
      <c r="AO4" s="225">
        <f t="shared" si="0"/>
        <v>2004</v>
      </c>
      <c r="AP4" s="225">
        <f t="shared" si="0"/>
        <v>2005</v>
      </c>
      <c r="AQ4" s="225">
        <f>AP4+1</f>
        <v>2006</v>
      </c>
      <c r="AR4" s="225">
        <f>AQ4+1</f>
        <v>2007</v>
      </c>
      <c r="AS4" s="225">
        <f>AR4+1</f>
        <v>2008</v>
      </c>
      <c r="AT4" s="13">
        <f t="shared" si="0"/>
        <v>2009</v>
      </c>
      <c r="AU4" s="13">
        <f t="shared" si="0"/>
        <v>2010</v>
      </c>
      <c r="AV4" s="13">
        <f t="shared" si="0"/>
        <v>2011</v>
      </c>
      <c r="AW4" s="13">
        <f t="shared" si="0"/>
        <v>2012</v>
      </c>
      <c r="AX4" s="13">
        <f t="shared" si="0"/>
        <v>2013</v>
      </c>
      <c r="AY4" s="13">
        <f t="shared" si="0"/>
        <v>2014</v>
      </c>
      <c r="AZ4" s="13">
        <f t="shared" si="0"/>
        <v>2015</v>
      </c>
      <c r="BA4" s="13">
        <f t="shared" si="0"/>
        <v>2016</v>
      </c>
      <c r="BB4" s="13">
        <f t="shared" si="0"/>
        <v>2017</v>
      </c>
      <c r="BC4" s="13">
        <f t="shared" si="0"/>
        <v>2018</v>
      </c>
      <c r="BD4" s="13">
        <f t="shared" si="0"/>
        <v>2019</v>
      </c>
      <c r="BE4" s="13">
        <f t="shared" si="0"/>
        <v>2020</v>
      </c>
    </row>
    <row r="5" spans="1:63" ht="17.100000000000001" customHeight="1">
      <c r="X5" s="210" t="s">
        <v>49</v>
      </c>
      <c r="Y5" s="518"/>
      <c r="Z5" s="211"/>
      <c r="AA5" s="211">
        <f>SUM(AA6:AA15)</f>
        <v>15932.309861006501</v>
      </c>
      <c r="AB5" s="211">
        <f t="shared" ref="AB5:BE5" si="1">SUM(AB6:AB15)</f>
        <v>17349.612944863187</v>
      </c>
      <c r="AC5" s="211">
        <f t="shared" si="1"/>
        <v>17767.22403564693</v>
      </c>
      <c r="AD5" s="211">
        <f t="shared" si="1"/>
        <v>18128.87885487021</v>
      </c>
      <c r="AE5" s="211">
        <f t="shared" si="1"/>
        <v>21051.387338538618</v>
      </c>
      <c r="AF5" s="211">
        <f t="shared" si="1"/>
        <v>25212.334992760134</v>
      </c>
      <c r="AG5" s="211">
        <f t="shared" si="1"/>
        <v>24596.832047994372</v>
      </c>
      <c r="AH5" s="211">
        <f t="shared" si="1"/>
        <v>24435.371789785218</v>
      </c>
      <c r="AI5" s="211">
        <f t="shared" si="1"/>
        <v>23740.459114768884</v>
      </c>
      <c r="AJ5" s="211">
        <f t="shared" si="1"/>
        <v>24365.531189948622</v>
      </c>
      <c r="AK5" s="211">
        <f t="shared" si="1"/>
        <v>22846.612632405318</v>
      </c>
      <c r="AL5" s="211">
        <f t="shared" si="1"/>
        <v>19451.817739171551</v>
      </c>
      <c r="AM5" s="211">
        <f t="shared" si="1"/>
        <v>16218.007457786591</v>
      </c>
      <c r="AN5" s="211">
        <f t="shared" si="1"/>
        <v>16200.758841144952</v>
      </c>
      <c r="AO5" s="211">
        <f t="shared" si="1"/>
        <v>12379.294672364069</v>
      </c>
      <c r="AP5" s="211">
        <f t="shared" si="1"/>
        <v>12724.24208442366</v>
      </c>
      <c r="AQ5" s="211">
        <f t="shared" si="1"/>
        <v>14548.009665387497</v>
      </c>
      <c r="AR5" s="211">
        <f t="shared" si="1"/>
        <v>16602.991762786369</v>
      </c>
      <c r="AS5" s="211">
        <f t="shared" si="1"/>
        <v>19152.643004162532</v>
      </c>
      <c r="AT5" s="211">
        <f t="shared" si="1"/>
        <v>20779.513709830386</v>
      </c>
      <c r="AU5" s="211">
        <f t="shared" si="1"/>
        <v>23114.011738860783</v>
      </c>
      <c r="AV5" s="211">
        <f t="shared" si="1"/>
        <v>25847.199121944243</v>
      </c>
      <c r="AW5" s="211">
        <f t="shared" si="1"/>
        <v>29087.577581056026</v>
      </c>
      <c r="AX5" s="211">
        <f t="shared" si="1"/>
        <v>31776.626935525084</v>
      </c>
      <c r="AY5" s="211">
        <f t="shared" si="1"/>
        <v>0</v>
      </c>
      <c r="AZ5" s="211">
        <f t="shared" si="1"/>
        <v>0</v>
      </c>
      <c r="BA5" s="211">
        <f t="shared" si="1"/>
        <v>0</v>
      </c>
      <c r="BB5" s="211">
        <f t="shared" si="1"/>
        <v>0</v>
      </c>
      <c r="BC5" s="211">
        <f t="shared" si="1"/>
        <v>0</v>
      </c>
      <c r="BD5" s="211">
        <f t="shared" si="1"/>
        <v>0</v>
      </c>
      <c r="BE5" s="211">
        <f t="shared" si="1"/>
        <v>0</v>
      </c>
      <c r="BJ5" s="191"/>
      <c r="BK5" s="191"/>
    </row>
    <row r="6" spans="1:63" ht="17.100000000000001" customHeight="1">
      <c r="X6" s="212"/>
      <c r="Y6" s="17" t="s">
        <v>280</v>
      </c>
      <c r="Z6" s="14"/>
      <c r="AA6" s="14">
        <v>15928.725007472323</v>
      </c>
      <c r="AB6" s="14">
        <v>17349.612944863187</v>
      </c>
      <c r="AC6" s="14">
        <v>17580.106417956591</v>
      </c>
      <c r="AD6" s="14">
        <v>16792.720502919714</v>
      </c>
      <c r="AE6" s="14">
        <v>18416.856118000072</v>
      </c>
      <c r="AF6" s="14">
        <v>21460</v>
      </c>
      <c r="AG6" s="14">
        <v>19728.400000000001</v>
      </c>
      <c r="AH6" s="14">
        <v>18588.8</v>
      </c>
      <c r="AI6" s="14">
        <v>17434.400000000001</v>
      </c>
      <c r="AJ6" s="14">
        <v>17834</v>
      </c>
      <c r="AK6" s="14">
        <v>15688</v>
      </c>
      <c r="AL6" s="14">
        <v>11810.4</v>
      </c>
      <c r="AM6" s="14">
        <v>7710.8</v>
      </c>
      <c r="AN6" s="14">
        <v>6353.64</v>
      </c>
      <c r="AO6" s="14">
        <v>1287.5999999999999</v>
      </c>
      <c r="AP6" s="14">
        <v>586.08000000000004</v>
      </c>
      <c r="AQ6" s="14">
        <v>831.02</v>
      </c>
      <c r="AR6" s="14">
        <v>275.27999999999997</v>
      </c>
      <c r="AS6" s="14">
        <v>593.48</v>
      </c>
      <c r="AT6" s="14">
        <v>50.32</v>
      </c>
      <c r="AU6" s="14">
        <v>53.28</v>
      </c>
      <c r="AV6" s="14">
        <v>16.28</v>
      </c>
      <c r="AW6" s="14">
        <v>17.760000000000002</v>
      </c>
      <c r="AX6" s="14">
        <v>16.28</v>
      </c>
      <c r="AY6" s="14">
        <v>0</v>
      </c>
      <c r="AZ6" s="14">
        <v>0</v>
      </c>
      <c r="BA6" s="14">
        <v>0</v>
      </c>
      <c r="BB6" s="14">
        <v>0</v>
      </c>
      <c r="BC6" s="14">
        <v>0</v>
      </c>
      <c r="BD6" s="14">
        <v>0</v>
      </c>
      <c r="BE6" s="14">
        <v>0</v>
      </c>
      <c r="BI6" s="191"/>
    </row>
    <row r="7" spans="1:63" ht="17.100000000000001" customHeight="1">
      <c r="X7" s="212"/>
      <c r="Y7" s="209" t="s">
        <v>51</v>
      </c>
      <c r="Z7" s="14"/>
      <c r="AA7" s="14">
        <v>1.5108061842099747</v>
      </c>
      <c r="AB7" s="14">
        <v>0</v>
      </c>
      <c r="AC7" s="14">
        <v>45.324185526299246</v>
      </c>
      <c r="AD7" s="14">
        <v>294.60720592094515</v>
      </c>
      <c r="AE7" s="14">
        <v>506.12007171034162</v>
      </c>
      <c r="AF7" s="14">
        <v>558.99828815769069</v>
      </c>
      <c r="AG7" s="14">
        <v>532.59626158890399</v>
      </c>
      <c r="AH7" s="14">
        <v>428.58755931152115</v>
      </c>
      <c r="AI7" s="14">
        <v>308.07671766165294</v>
      </c>
      <c r="AJ7" s="14">
        <v>188.64228618390447</v>
      </c>
      <c r="AK7" s="14">
        <v>296.21856583966508</v>
      </c>
      <c r="AL7" s="14">
        <v>436.30568618390453</v>
      </c>
      <c r="AM7" s="14">
        <v>410.4739861839044</v>
      </c>
      <c r="AN7" s="14">
        <v>520.338639928671</v>
      </c>
      <c r="AO7" s="14">
        <v>564.94742226701817</v>
      </c>
      <c r="AP7" s="14">
        <v>449.37063436191647</v>
      </c>
      <c r="AQ7" s="14">
        <v>366.55998714529392</v>
      </c>
      <c r="AR7" s="14">
        <v>356.72709827880294</v>
      </c>
      <c r="AS7" s="14">
        <v>306.47826027291057</v>
      </c>
      <c r="AT7" s="14">
        <v>233.75886027291054</v>
      </c>
      <c r="AU7" s="14">
        <v>128.06176027291053</v>
      </c>
      <c r="AV7" s="14">
        <v>151.34906027291052</v>
      </c>
      <c r="AW7" s="14">
        <v>120.47619377291053</v>
      </c>
      <c r="AX7" s="14">
        <v>131.15786027291054</v>
      </c>
      <c r="AY7" s="31">
        <v>0</v>
      </c>
      <c r="AZ7" s="31">
        <v>0</v>
      </c>
      <c r="BA7" s="31">
        <v>0</v>
      </c>
      <c r="BB7" s="31">
        <v>0</v>
      </c>
      <c r="BC7" s="31">
        <v>0</v>
      </c>
      <c r="BD7" s="31">
        <v>0</v>
      </c>
      <c r="BE7" s="31">
        <v>0</v>
      </c>
      <c r="BI7" s="191"/>
    </row>
    <row r="8" spans="1:63" ht="17.100000000000001" customHeight="1">
      <c r="X8" s="212"/>
      <c r="Y8" s="17" t="s">
        <v>224</v>
      </c>
      <c r="Z8" s="14"/>
      <c r="AA8" s="860">
        <v>0</v>
      </c>
      <c r="AB8" s="860">
        <v>0</v>
      </c>
      <c r="AC8" s="860">
        <v>0</v>
      </c>
      <c r="AD8" s="860">
        <v>0</v>
      </c>
      <c r="AE8" s="860">
        <v>0</v>
      </c>
      <c r="AF8" s="860">
        <v>0</v>
      </c>
      <c r="AG8" s="860">
        <v>0</v>
      </c>
      <c r="AH8" s="860">
        <v>0</v>
      </c>
      <c r="AI8" s="860">
        <v>0</v>
      </c>
      <c r="AJ8" s="860">
        <v>0</v>
      </c>
      <c r="AK8" s="860">
        <v>0</v>
      </c>
      <c r="AL8" s="860">
        <v>0</v>
      </c>
      <c r="AM8" s="860">
        <v>0</v>
      </c>
      <c r="AN8" s="860">
        <v>0</v>
      </c>
      <c r="AO8" s="860">
        <v>0</v>
      </c>
      <c r="AP8" s="860">
        <v>0</v>
      </c>
      <c r="AQ8" s="860">
        <v>0</v>
      </c>
      <c r="AR8" s="860">
        <v>0</v>
      </c>
      <c r="AS8" s="860">
        <v>0</v>
      </c>
      <c r="AT8" s="860">
        <v>0</v>
      </c>
      <c r="AU8" s="860">
        <v>0</v>
      </c>
      <c r="AV8" s="860">
        <v>1.0009999999999999</v>
      </c>
      <c r="AW8" s="860">
        <v>1.2869999999999999</v>
      </c>
      <c r="AX8" s="860">
        <v>1.2869999999999999</v>
      </c>
      <c r="AY8" s="697">
        <v>0</v>
      </c>
      <c r="AZ8" s="697">
        <v>0</v>
      </c>
      <c r="BA8" s="697">
        <v>0</v>
      </c>
      <c r="BB8" s="697">
        <v>0</v>
      </c>
      <c r="BC8" s="697">
        <v>0</v>
      </c>
      <c r="BD8" s="697">
        <v>0</v>
      </c>
      <c r="BE8" s="697">
        <v>0</v>
      </c>
      <c r="BJ8" s="191"/>
      <c r="BK8" s="191"/>
    </row>
    <row r="9" spans="1:63" ht="17.100000000000001" customHeight="1">
      <c r="X9" s="212"/>
      <c r="Y9" s="519" t="s">
        <v>218</v>
      </c>
      <c r="Z9" s="18"/>
      <c r="AA9" s="18">
        <v>0.73139221483304717</v>
      </c>
      <c r="AB9" s="18">
        <v>0</v>
      </c>
      <c r="AC9" s="18">
        <v>21.941766444991416</v>
      </c>
      <c r="AD9" s="18">
        <v>142.62148189244417</v>
      </c>
      <c r="AE9" s="18">
        <v>245.01639196907078</v>
      </c>
      <c r="AF9" s="18">
        <v>270.61511948822744</v>
      </c>
      <c r="AG9" s="18">
        <v>264.10495987570835</v>
      </c>
      <c r="AH9" s="18">
        <v>294.4565908327267</v>
      </c>
      <c r="AI9" s="18">
        <v>272.04461910244851</v>
      </c>
      <c r="AJ9" s="18">
        <v>273.31824752772332</v>
      </c>
      <c r="AK9" s="18">
        <v>282.71458393162396</v>
      </c>
      <c r="AL9" s="18">
        <v>219.92074504843313</v>
      </c>
      <c r="AM9" s="18">
        <v>213.48964371045017</v>
      </c>
      <c r="AN9" s="18">
        <v>206.32061957507008</v>
      </c>
      <c r="AO9" s="18">
        <v>232.77072347963076</v>
      </c>
      <c r="AP9" s="18">
        <v>223.97577971716925</v>
      </c>
      <c r="AQ9" s="18">
        <v>242.72335247993681</v>
      </c>
      <c r="AR9" s="18">
        <v>262.77787342971925</v>
      </c>
      <c r="AS9" s="18">
        <v>234.20692864183877</v>
      </c>
      <c r="AT9" s="18">
        <v>149.81006359248079</v>
      </c>
      <c r="AU9" s="18">
        <v>164.92711200055876</v>
      </c>
      <c r="AV9" s="18">
        <v>142.19160538011073</v>
      </c>
      <c r="AW9" s="18">
        <v>121.62745052291997</v>
      </c>
      <c r="AX9" s="18">
        <v>109.24075921440111</v>
      </c>
      <c r="AY9" s="153">
        <v>0</v>
      </c>
      <c r="AZ9" s="153">
        <v>0</v>
      </c>
      <c r="BA9" s="153">
        <v>0</v>
      </c>
      <c r="BB9" s="153">
        <v>0</v>
      </c>
      <c r="BC9" s="153">
        <v>0</v>
      </c>
      <c r="BD9" s="153">
        <v>0</v>
      </c>
      <c r="BE9" s="153">
        <v>0</v>
      </c>
      <c r="BI9" s="191"/>
      <c r="BJ9" s="191"/>
    </row>
    <row r="10" spans="1:63" ht="17.100000000000001" customHeight="1">
      <c r="X10" s="212"/>
      <c r="Y10" s="671" t="s">
        <v>503</v>
      </c>
      <c r="Z10" s="18"/>
      <c r="AA10" s="18">
        <v>7.1999999999999994E-4</v>
      </c>
      <c r="AB10" s="18">
        <v>0</v>
      </c>
      <c r="AC10" s="18">
        <v>2.1599999999999998E-2</v>
      </c>
      <c r="AD10" s="18">
        <v>0.1404</v>
      </c>
      <c r="AE10" s="18">
        <v>0.24119999999999997</v>
      </c>
      <c r="AF10" s="18">
        <v>0.26639999999999997</v>
      </c>
      <c r="AG10" s="18">
        <v>0.26373599999999997</v>
      </c>
      <c r="AH10" s="18">
        <v>0.83915999999999991</v>
      </c>
      <c r="AI10" s="18">
        <v>0.7938719999999998</v>
      </c>
      <c r="AJ10" s="18">
        <v>3.7482479999999994</v>
      </c>
      <c r="AK10" s="18">
        <v>1.8381599999999996</v>
      </c>
      <c r="AL10" s="18">
        <v>1.1601719999999995</v>
      </c>
      <c r="AM10" s="18">
        <v>1.9059321599999999</v>
      </c>
      <c r="AN10" s="18">
        <v>1.6534915199999995</v>
      </c>
      <c r="AO10" s="18">
        <v>3.0454847999999992</v>
      </c>
      <c r="AP10" s="18">
        <v>2.9782187999999992</v>
      </c>
      <c r="AQ10" s="18">
        <v>2.8293811199999999</v>
      </c>
      <c r="AR10" s="18">
        <v>3.0619030319999987</v>
      </c>
      <c r="AS10" s="18">
        <v>2.8337639806266082</v>
      </c>
      <c r="AT10" s="18">
        <v>2.2982250411935596</v>
      </c>
      <c r="AU10" s="18">
        <v>3.0209759999999988</v>
      </c>
      <c r="AV10" s="18">
        <v>3.2766933599999994</v>
      </c>
      <c r="AW10" s="18">
        <v>2.3886223199999996</v>
      </c>
      <c r="AX10" s="18">
        <v>2.3678164799999997</v>
      </c>
      <c r="AY10" s="153">
        <v>0</v>
      </c>
      <c r="AZ10" s="153">
        <v>0</v>
      </c>
      <c r="BA10" s="153">
        <v>0</v>
      </c>
      <c r="BB10" s="153">
        <v>0</v>
      </c>
      <c r="BC10" s="153">
        <v>0</v>
      </c>
      <c r="BD10" s="153">
        <v>0</v>
      </c>
      <c r="BE10" s="153">
        <v>0</v>
      </c>
      <c r="BI10" s="191"/>
      <c r="BJ10" s="191"/>
    </row>
    <row r="11" spans="1:63" ht="17.100000000000001" customHeight="1">
      <c r="X11" s="212"/>
      <c r="Y11" s="965" t="s">
        <v>327</v>
      </c>
      <c r="Z11" s="14"/>
      <c r="AA11" s="14">
        <v>0</v>
      </c>
      <c r="AB11" s="14">
        <v>0</v>
      </c>
      <c r="AC11" s="14">
        <v>4.2071468001304044</v>
      </c>
      <c r="AD11" s="14">
        <v>71.875426299270643</v>
      </c>
      <c r="AE11" s="14">
        <v>371.73366496724105</v>
      </c>
      <c r="AF11" s="14">
        <v>924.43918511421862</v>
      </c>
      <c r="AG11" s="14">
        <v>1327.5848524195583</v>
      </c>
      <c r="AH11" s="14">
        <v>1741.6493533493588</v>
      </c>
      <c r="AI11" s="14">
        <v>2125.0228278888835</v>
      </c>
      <c r="AJ11" s="14">
        <v>2515.9396620537423</v>
      </c>
      <c r="AK11" s="14">
        <v>2971.5760876416098</v>
      </c>
      <c r="AL11" s="14">
        <v>3577.4028253177817</v>
      </c>
      <c r="AM11" s="14">
        <v>4437.1305068651072</v>
      </c>
      <c r="AN11" s="14">
        <v>5546.4301159996839</v>
      </c>
      <c r="AO11" s="14">
        <v>7039.6497544481463</v>
      </c>
      <c r="AP11" s="14">
        <v>8818.2807166269322</v>
      </c>
      <c r="AQ11" s="14">
        <v>10774.597946186272</v>
      </c>
      <c r="AR11" s="14">
        <v>13364.047975553698</v>
      </c>
      <c r="AS11" s="14">
        <v>15553.228231777199</v>
      </c>
      <c r="AT11" s="14">
        <v>17840.61452522306</v>
      </c>
      <c r="AU11" s="14">
        <v>20291.540614849393</v>
      </c>
      <c r="AV11" s="14">
        <v>22915.326947493271</v>
      </c>
      <c r="AW11" s="14">
        <v>26092.668352839741</v>
      </c>
      <c r="AX11" s="14">
        <v>28693.199940133258</v>
      </c>
      <c r="AY11" s="31">
        <v>0</v>
      </c>
      <c r="AZ11" s="31">
        <v>0</v>
      </c>
      <c r="BA11" s="31">
        <v>0</v>
      </c>
      <c r="BB11" s="31">
        <v>0</v>
      </c>
      <c r="BC11" s="31">
        <v>0</v>
      </c>
      <c r="BD11" s="31">
        <v>0</v>
      </c>
      <c r="BE11" s="31">
        <v>0</v>
      </c>
    </row>
    <row r="12" spans="1:63" ht="17.100000000000001" customHeight="1">
      <c r="X12" s="212"/>
      <c r="Y12" s="696" t="s">
        <v>329</v>
      </c>
      <c r="Z12" s="14"/>
      <c r="AA12" s="14">
        <v>1.3419351351351352</v>
      </c>
      <c r="AB12" s="14">
        <v>0</v>
      </c>
      <c r="AC12" s="14">
        <v>40.25805405405405</v>
      </c>
      <c r="AD12" s="14">
        <v>261.67735135135138</v>
      </c>
      <c r="AE12" s="14">
        <v>449.54827027027022</v>
      </c>
      <c r="AF12" s="14">
        <v>496.51599999999996</v>
      </c>
      <c r="AG12" s="14">
        <v>452.06200000000001</v>
      </c>
      <c r="AH12" s="14">
        <v>468.10599999999999</v>
      </c>
      <c r="AI12" s="14">
        <v>450.45</v>
      </c>
      <c r="AJ12" s="14">
        <v>454.74</v>
      </c>
      <c r="AK12" s="14">
        <v>484.34100000000001</v>
      </c>
      <c r="AL12" s="14">
        <v>451.47244999999998</v>
      </c>
      <c r="AM12" s="14">
        <v>491.06914999999998</v>
      </c>
      <c r="AN12" s="14">
        <v>729.74556816688573</v>
      </c>
      <c r="AO12" s="14">
        <v>901.00467355453361</v>
      </c>
      <c r="AP12" s="14">
        <v>937.48331743758206</v>
      </c>
      <c r="AQ12" s="14">
        <v>1194.4903293035479</v>
      </c>
      <c r="AR12" s="14">
        <v>1429.1351242904072</v>
      </c>
      <c r="AS12" s="14">
        <v>1509.560115</v>
      </c>
      <c r="AT12" s="14">
        <v>1608.1659916666667</v>
      </c>
      <c r="AU12" s="14">
        <v>1748.8716516666666</v>
      </c>
      <c r="AV12" s="14">
        <v>1923.4105016666665</v>
      </c>
      <c r="AW12" s="14">
        <v>2080.8298016666663</v>
      </c>
      <c r="AX12" s="14">
        <v>2229.3050616666665</v>
      </c>
      <c r="AY12" s="31">
        <v>0</v>
      </c>
      <c r="AZ12" s="31">
        <v>0</v>
      </c>
      <c r="BA12" s="31">
        <v>0</v>
      </c>
      <c r="BB12" s="31">
        <v>0</v>
      </c>
      <c r="BC12" s="31">
        <v>0</v>
      </c>
      <c r="BD12" s="31">
        <v>0</v>
      </c>
      <c r="BE12" s="31">
        <v>0</v>
      </c>
      <c r="BI12" s="191"/>
    </row>
    <row r="13" spans="1:63" ht="17.100000000000001" customHeight="1">
      <c r="X13" s="212"/>
      <c r="Y13" s="519" t="s">
        <v>216</v>
      </c>
      <c r="Z13" s="611"/>
      <c r="AA13" s="14" t="s">
        <v>579</v>
      </c>
      <c r="AB13" s="14" t="s">
        <v>579</v>
      </c>
      <c r="AC13" s="14" t="s">
        <v>579</v>
      </c>
      <c r="AD13" s="14" t="s">
        <v>579</v>
      </c>
      <c r="AE13" s="14" t="s">
        <v>579</v>
      </c>
      <c r="AF13" s="14" t="s">
        <v>579</v>
      </c>
      <c r="AG13" s="14">
        <v>0.24523811019699462</v>
      </c>
      <c r="AH13" s="14">
        <v>0.66662629161488485</v>
      </c>
      <c r="AI13" s="14">
        <v>1.8120781158982342</v>
      </c>
      <c r="AJ13" s="14">
        <v>3.768746183249073</v>
      </c>
      <c r="AK13" s="14">
        <v>4.6286349924219445</v>
      </c>
      <c r="AL13" s="14">
        <v>5.3556606214299824</v>
      </c>
      <c r="AM13" s="14">
        <v>5.9854388671305658</v>
      </c>
      <c r="AN13" s="14">
        <v>6.5409426487584987</v>
      </c>
      <c r="AO13" s="14">
        <v>7.000749547092755</v>
      </c>
      <c r="AP13" s="14">
        <v>7.3389434565333334</v>
      </c>
      <c r="AQ13" s="14">
        <v>7.4607996847999996</v>
      </c>
      <c r="AR13" s="14">
        <v>7.7163717488000003</v>
      </c>
      <c r="AS13" s="14">
        <v>7.8470902575999997</v>
      </c>
      <c r="AT13" s="14">
        <v>8.0836087376000005</v>
      </c>
      <c r="AU13" s="14">
        <v>8.2935036976000003</v>
      </c>
      <c r="AV13" s="14">
        <v>8.4156612496000012</v>
      </c>
      <c r="AW13" s="14">
        <v>8.6271785776000005</v>
      </c>
      <c r="AX13" s="14">
        <v>8.8030119056</v>
      </c>
      <c r="AY13" s="31">
        <v>0</v>
      </c>
      <c r="AZ13" s="31">
        <v>0</v>
      </c>
      <c r="BA13" s="31">
        <v>0</v>
      </c>
      <c r="BB13" s="31">
        <v>0</v>
      </c>
      <c r="BC13" s="31">
        <v>0</v>
      </c>
      <c r="BD13" s="31">
        <v>0</v>
      </c>
      <c r="BE13" s="31">
        <v>0</v>
      </c>
      <c r="BI13" s="191"/>
    </row>
    <row r="14" spans="1:63" ht="17.100000000000001" customHeight="1">
      <c r="X14" s="212"/>
      <c r="Y14" s="519" t="s">
        <v>217</v>
      </c>
      <c r="Z14" s="18"/>
      <c r="AA14" s="18">
        <v>0</v>
      </c>
      <c r="AB14" s="18">
        <v>0</v>
      </c>
      <c r="AC14" s="18">
        <v>75.36486486486487</v>
      </c>
      <c r="AD14" s="18">
        <v>565.23648648648646</v>
      </c>
      <c r="AE14" s="18">
        <v>1061.8716216216214</v>
      </c>
      <c r="AF14" s="18">
        <v>1501.5</v>
      </c>
      <c r="AG14" s="18">
        <v>2291.5749999999998</v>
      </c>
      <c r="AH14" s="18">
        <v>2912.2664999999997</v>
      </c>
      <c r="AI14" s="18">
        <v>3147.8589999999995</v>
      </c>
      <c r="AJ14" s="18">
        <v>3091.3739999999998</v>
      </c>
      <c r="AK14" s="18">
        <v>3117.2955999999995</v>
      </c>
      <c r="AL14" s="18">
        <v>2949.8002000000001</v>
      </c>
      <c r="AM14" s="18">
        <v>2947.1528000000003</v>
      </c>
      <c r="AN14" s="18">
        <v>2834.6333000000004</v>
      </c>
      <c r="AO14" s="18">
        <v>2340.5952000000002</v>
      </c>
      <c r="AP14" s="18">
        <v>1695.1602550000002</v>
      </c>
      <c r="AQ14" s="18">
        <v>1123.3967709999999</v>
      </c>
      <c r="AR14" s="18">
        <v>894.51559799999995</v>
      </c>
      <c r="AS14" s="18">
        <v>930.81102200000009</v>
      </c>
      <c r="AT14" s="18">
        <v>844.67084499999999</v>
      </c>
      <c r="AU14" s="18">
        <v>666.49119000000007</v>
      </c>
      <c r="AV14" s="18">
        <v>634.08537999999999</v>
      </c>
      <c r="AW14" s="18">
        <v>560.83771999999999</v>
      </c>
      <c r="AX14" s="18">
        <v>489.36158799999998</v>
      </c>
      <c r="AY14" s="153">
        <v>0</v>
      </c>
      <c r="AZ14" s="153">
        <v>0</v>
      </c>
      <c r="BA14" s="153">
        <v>0</v>
      </c>
      <c r="BB14" s="153">
        <v>0</v>
      </c>
      <c r="BC14" s="153">
        <v>0</v>
      </c>
      <c r="BD14" s="153">
        <v>0</v>
      </c>
      <c r="BE14" s="153">
        <v>0</v>
      </c>
      <c r="BI14" s="191"/>
    </row>
    <row r="15" spans="1:63" ht="17.100000000000001" customHeight="1">
      <c r="X15" s="212"/>
      <c r="Y15" s="696" t="s">
        <v>328</v>
      </c>
      <c r="Z15" s="18"/>
      <c r="AA15" s="18">
        <v>0</v>
      </c>
      <c r="AB15" s="18">
        <v>0</v>
      </c>
      <c r="AC15" s="18">
        <v>0</v>
      </c>
      <c r="AD15" s="18">
        <v>0</v>
      </c>
      <c r="AE15" s="18">
        <v>0</v>
      </c>
      <c r="AF15" s="18">
        <v>0</v>
      </c>
      <c r="AG15" s="18">
        <v>0</v>
      </c>
      <c r="AH15" s="18">
        <v>0</v>
      </c>
      <c r="AI15" s="18">
        <v>0</v>
      </c>
      <c r="AJ15" s="18">
        <v>0</v>
      </c>
      <c r="AK15" s="18">
        <v>0</v>
      </c>
      <c r="AL15" s="18">
        <v>0</v>
      </c>
      <c r="AM15" s="18">
        <v>0</v>
      </c>
      <c r="AN15" s="18">
        <v>1.4561633058823529</v>
      </c>
      <c r="AO15" s="18">
        <v>2.6806642676470589</v>
      </c>
      <c r="AP15" s="18">
        <v>3.574219023529412</v>
      </c>
      <c r="AQ15" s="18">
        <v>4.9310984676470593</v>
      </c>
      <c r="AR15" s="18">
        <v>9.729818452941176</v>
      </c>
      <c r="AS15" s="18">
        <v>14.197592232352941</v>
      </c>
      <c r="AT15" s="18">
        <v>41.791590296470595</v>
      </c>
      <c r="AU15" s="18">
        <v>49.524930373650008</v>
      </c>
      <c r="AV15" s="18">
        <v>51.862272521684211</v>
      </c>
      <c r="AW15" s="18">
        <v>81.075261356190481</v>
      </c>
      <c r="AX15" s="18">
        <v>95.623897852252242</v>
      </c>
      <c r="AY15" s="153">
        <v>0</v>
      </c>
      <c r="AZ15" s="153">
        <v>0</v>
      </c>
      <c r="BA15" s="153">
        <v>0</v>
      </c>
      <c r="BB15" s="153">
        <v>0</v>
      </c>
      <c r="BC15" s="153">
        <v>0</v>
      </c>
      <c r="BD15" s="153">
        <v>0</v>
      </c>
      <c r="BE15" s="153">
        <v>0</v>
      </c>
      <c r="BI15" s="191"/>
    </row>
    <row r="16" spans="1:63" ht="17.100000000000001" customHeight="1">
      <c r="X16" s="213" t="s">
        <v>50</v>
      </c>
      <c r="Y16" s="520"/>
      <c r="Z16" s="214"/>
      <c r="AA16" s="214">
        <f>SUM(AA17:AA22)</f>
        <v>6539.2993330603122</v>
      </c>
      <c r="AB16" s="214">
        <f t="shared" ref="AB16:BE16" si="2">SUM(AB17:AB22)</f>
        <v>7506.9220881606307</v>
      </c>
      <c r="AC16" s="214">
        <f t="shared" si="2"/>
        <v>7617.2931076973528</v>
      </c>
      <c r="AD16" s="214">
        <f t="shared" si="2"/>
        <v>10942.79702389353</v>
      </c>
      <c r="AE16" s="214">
        <f t="shared" si="2"/>
        <v>13443.461837094947</v>
      </c>
      <c r="AF16" s="214">
        <f t="shared" si="2"/>
        <v>17609.918599177116</v>
      </c>
      <c r="AG16" s="214">
        <f t="shared" si="2"/>
        <v>18258.177043160493</v>
      </c>
      <c r="AH16" s="214">
        <f t="shared" si="2"/>
        <v>19984.282883097683</v>
      </c>
      <c r="AI16" s="214">
        <f t="shared" si="2"/>
        <v>16568.476128945993</v>
      </c>
      <c r="AJ16" s="214">
        <f t="shared" si="2"/>
        <v>13118.064707488833</v>
      </c>
      <c r="AK16" s="214">
        <f t="shared" si="2"/>
        <v>11873.109881357885</v>
      </c>
      <c r="AL16" s="214">
        <f t="shared" si="2"/>
        <v>9878.4684342627679</v>
      </c>
      <c r="AM16" s="214">
        <f t="shared" si="2"/>
        <v>9199.4397103048359</v>
      </c>
      <c r="AN16" s="214">
        <f t="shared" si="2"/>
        <v>8854.2056268787856</v>
      </c>
      <c r="AO16" s="214">
        <f t="shared" si="2"/>
        <v>9216.6404835835983</v>
      </c>
      <c r="AP16" s="214">
        <f t="shared" si="2"/>
        <v>8623.351658842741</v>
      </c>
      <c r="AQ16" s="214">
        <f t="shared" si="2"/>
        <v>8998.7757459274508</v>
      </c>
      <c r="AR16" s="214">
        <f t="shared" si="2"/>
        <v>7916.8495857216749</v>
      </c>
      <c r="AS16" s="214">
        <f t="shared" si="2"/>
        <v>5743.4047787878872</v>
      </c>
      <c r="AT16" s="214">
        <f t="shared" si="2"/>
        <v>4046.8721450282392</v>
      </c>
      <c r="AU16" s="214">
        <f t="shared" si="2"/>
        <v>4249.5437036642661</v>
      </c>
      <c r="AV16" s="214">
        <f t="shared" si="2"/>
        <v>3755.4464923644928</v>
      </c>
      <c r="AW16" s="214">
        <f t="shared" si="2"/>
        <v>3436.3283067771981</v>
      </c>
      <c r="AX16" s="214">
        <f t="shared" si="2"/>
        <v>3280.059307268129</v>
      </c>
      <c r="AY16" s="214">
        <f t="shared" si="2"/>
        <v>0</v>
      </c>
      <c r="AZ16" s="214">
        <f t="shared" si="2"/>
        <v>0</v>
      </c>
      <c r="BA16" s="214">
        <f t="shared" si="2"/>
        <v>0</v>
      </c>
      <c r="BB16" s="214">
        <f t="shared" si="2"/>
        <v>0</v>
      </c>
      <c r="BC16" s="214">
        <f t="shared" si="2"/>
        <v>0</v>
      </c>
      <c r="BD16" s="214">
        <f t="shared" si="2"/>
        <v>0</v>
      </c>
      <c r="BE16" s="214">
        <f t="shared" si="2"/>
        <v>0</v>
      </c>
      <c r="BI16" s="191"/>
      <c r="BJ16" s="191"/>
    </row>
    <row r="17" spans="24:57" ht="17.100000000000001" customHeight="1">
      <c r="X17" s="215"/>
      <c r="Y17" s="17" t="s">
        <v>220</v>
      </c>
      <c r="Z17" s="18"/>
      <c r="AA17" s="18">
        <v>330.91847619047621</v>
      </c>
      <c r="AB17" s="18">
        <v>383.16876190476194</v>
      </c>
      <c r="AC17" s="18">
        <v>391.87714285714287</v>
      </c>
      <c r="AD17" s="18">
        <v>566.04476190476191</v>
      </c>
      <c r="AE17" s="18">
        <v>696.67047619047628</v>
      </c>
      <c r="AF17" s="18">
        <v>914.38</v>
      </c>
      <c r="AG17" s="18">
        <v>1206.7599999999998</v>
      </c>
      <c r="AH17" s="18">
        <v>1685.26</v>
      </c>
      <c r="AI17" s="18">
        <v>1645.7600000000002</v>
      </c>
      <c r="AJ17" s="18">
        <v>1569.921</v>
      </c>
      <c r="AK17" s="18">
        <v>1661.28</v>
      </c>
      <c r="AL17" s="18">
        <v>1329.9640000000002</v>
      </c>
      <c r="AM17" s="18">
        <v>1257.3040000000001</v>
      </c>
      <c r="AN17" s="18">
        <v>1211.5829999999999</v>
      </c>
      <c r="AO17" s="18">
        <v>1086.037</v>
      </c>
      <c r="AP17" s="18">
        <v>1040.597</v>
      </c>
      <c r="AQ17" s="18">
        <v>1091.28648</v>
      </c>
      <c r="AR17" s="18">
        <v>976.84460999999999</v>
      </c>
      <c r="AS17" s="18">
        <v>648.96199999999999</v>
      </c>
      <c r="AT17" s="18">
        <v>458.69399999999985</v>
      </c>
      <c r="AU17" s="18">
        <v>248.41200000000001</v>
      </c>
      <c r="AV17" s="18">
        <v>206.45000000000002</v>
      </c>
      <c r="AW17" s="18">
        <v>147.62800000000001</v>
      </c>
      <c r="AX17" s="18">
        <v>110.79899999999999</v>
      </c>
      <c r="AY17" s="18">
        <v>0</v>
      </c>
      <c r="AZ17" s="18">
        <v>0</v>
      </c>
      <c r="BA17" s="18">
        <v>0</v>
      </c>
      <c r="BB17" s="18">
        <v>0</v>
      </c>
      <c r="BC17" s="18">
        <v>0</v>
      </c>
      <c r="BD17" s="18">
        <v>0</v>
      </c>
      <c r="BE17" s="18">
        <v>0</v>
      </c>
    </row>
    <row r="18" spans="24:57" ht="17.100000000000001" customHeight="1">
      <c r="X18" s="215"/>
      <c r="Y18" s="17" t="s">
        <v>219</v>
      </c>
      <c r="Z18" s="18"/>
      <c r="AA18" s="18">
        <v>203.66146500777003</v>
      </c>
      <c r="AB18" s="18">
        <v>170.92034620505461</v>
      </c>
      <c r="AC18" s="18">
        <v>114.5640534246054</v>
      </c>
      <c r="AD18" s="18">
        <v>105.5217232773396</v>
      </c>
      <c r="AE18" s="18">
        <v>105.27685172117191</v>
      </c>
      <c r="AF18" s="18">
        <v>103.55080587403862</v>
      </c>
      <c r="AG18" s="18">
        <v>97.82348485417198</v>
      </c>
      <c r="AH18" s="18">
        <v>88.253301503366998</v>
      </c>
      <c r="AI18" s="18">
        <v>73.351768293540019</v>
      </c>
      <c r="AJ18" s="18">
        <v>43.243983660636005</v>
      </c>
      <c r="AK18" s="18">
        <v>26.408911815000003</v>
      </c>
      <c r="AL18" s="18">
        <v>22.885426541340006</v>
      </c>
      <c r="AM18" s="18">
        <v>21.832040080620008</v>
      </c>
      <c r="AN18" s="18">
        <v>22.151602012795198</v>
      </c>
      <c r="AO18" s="18">
        <v>21.735697567161605</v>
      </c>
      <c r="AP18" s="18">
        <v>21.757894067745006</v>
      </c>
      <c r="AQ18" s="18">
        <v>21.814470291239999</v>
      </c>
      <c r="AR18" s="18">
        <v>21.621426193224003</v>
      </c>
      <c r="AS18" s="18">
        <v>21.588716017439999</v>
      </c>
      <c r="AT18" s="18">
        <v>16.221537470160001</v>
      </c>
      <c r="AU18" s="18">
        <v>15.275652091128</v>
      </c>
      <c r="AV18" s="18">
        <v>15.24442131496944</v>
      </c>
      <c r="AW18" s="18">
        <v>13.26776075130825</v>
      </c>
      <c r="AX18" s="18">
        <v>9.5924042121599999</v>
      </c>
      <c r="AY18" s="18">
        <v>0</v>
      </c>
      <c r="AZ18" s="18">
        <v>0</v>
      </c>
      <c r="BA18" s="18">
        <v>0</v>
      </c>
      <c r="BB18" s="18">
        <v>0</v>
      </c>
      <c r="BC18" s="18">
        <v>0</v>
      </c>
      <c r="BD18" s="18">
        <v>0</v>
      </c>
      <c r="BE18" s="18">
        <v>0</v>
      </c>
    </row>
    <row r="19" spans="24:57" ht="17.100000000000001" customHeight="1">
      <c r="X19" s="294"/>
      <c r="Y19" s="17" t="s">
        <v>222</v>
      </c>
      <c r="Z19" s="18"/>
      <c r="AA19" s="18">
        <v>1423.4313191740412</v>
      </c>
      <c r="AB19" s="18">
        <v>1648.1836327278372</v>
      </c>
      <c r="AC19" s="18">
        <v>1685.6423516534699</v>
      </c>
      <c r="AD19" s="18">
        <v>2434.8167301661233</v>
      </c>
      <c r="AE19" s="18">
        <v>2996.6975140506133</v>
      </c>
      <c r="AF19" s="18">
        <v>3933.1654871914297</v>
      </c>
      <c r="AG19" s="18">
        <v>4620.6895351792009</v>
      </c>
      <c r="AH19" s="18">
        <v>5803.9204889376351</v>
      </c>
      <c r="AI19" s="18">
        <v>5887.6350313287267</v>
      </c>
      <c r="AJ19" s="18">
        <v>6282.3805660741227</v>
      </c>
      <c r="AK19" s="18">
        <v>6771.4719610404945</v>
      </c>
      <c r="AL19" s="18">
        <v>5204.2758578653556</v>
      </c>
      <c r="AM19" s="18">
        <v>5186.6022711831438</v>
      </c>
      <c r="AN19" s="18">
        <v>5138.3584990482786</v>
      </c>
      <c r="AO19" s="18">
        <v>5433.2456075833979</v>
      </c>
      <c r="AP19" s="18">
        <v>4594.1136966449412</v>
      </c>
      <c r="AQ19" s="18">
        <v>4934.7855812000926</v>
      </c>
      <c r="AR19" s="18">
        <v>4432.8835937950025</v>
      </c>
      <c r="AS19" s="18">
        <v>3338.8950097896773</v>
      </c>
      <c r="AT19" s="18">
        <v>2109.0788710434817</v>
      </c>
      <c r="AU19" s="18">
        <v>2214.33318596243</v>
      </c>
      <c r="AV19" s="18">
        <v>1863.3271886046591</v>
      </c>
      <c r="AW19" s="18">
        <v>1624.1721536369046</v>
      </c>
      <c r="AX19" s="18">
        <v>1555.7323503258608</v>
      </c>
      <c r="AY19" s="18">
        <v>0</v>
      </c>
      <c r="AZ19" s="18">
        <v>0</v>
      </c>
      <c r="BA19" s="18">
        <v>0</v>
      </c>
      <c r="BB19" s="18">
        <v>0</v>
      </c>
      <c r="BC19" s="18">
        <v>0</v>
      </c>
      <c r="BD19" s="18">
        <v>0</v>
      </c>
      <c r="BE19" s="18">
        <v>0</v>
      </c>
    </row>
    <row r="20" spans="24:57" ht="17.100000000000001" customHeight="1">
      <c r="X20" s="215"/>
      <c r="Y20" s="671" t="s">
        <v>503</v>
      </c>
      <c r="Z20" s="18"/>
      <c r="AA20" s="18">
        <v>31.349551817142864</v>
      </c>
      <c r="AB20" s="18">
        <v>36.299481051428579</v>
      </c>
      <c r="AC20" s="18">
        <v>37.124469257142863</v>
      </c>
      <c r="AD20" s="18">
        <v>53.624233371428581</v>
      </c>
      <c r="AE20" s="18">
        <v>65.999056457142871</v>
      </c>
      <c r="AF20" s="18">
        <v>86.623761600000009</v>
      </c>
      <c r="AG20" s="18">
        <v>83.564493030000008</v>
      </c>
      <c r="AH20" s="18">
        <v>155.47203314999999</v>
      </c>
      <c r="AI20" s="18">
        <v>170.73556505999997</v>
      </c>
      <c r="AJ20" s="18">
        <v>213.26413059000001</v>
      </c>
      <c r="AK20" s="18">
        <v>214.09925130000002</v>
      </c>
      <c r="AL20" s="18">
        <v>143.71019599500002</v>
      </c>
      <c r="AM20" s="18">
        <v>181.6312546476</v>
      </c>
      <c r="AN20" s="18">
        <v>168.05832858720001</v>
      </c>
      <c r="AO20" s="18">
        <v>179.20095742800001</v>
      </c>
      <c r="AP20" s="18">
        <v>152.02520950049998</v>
      </c>
      <c r="AQ20" s="18">
        <v>157.5987248232</v>
      </c>
      <c r="AR20" s="18">
        <v>106.94475620499857</v>
      </c>
      <c r="AS20" s="18">
        <v>83.498187482089094</v>
      </c>
      <c r="AT20" s="18">
        <v>39.3215491405386</v>
      </c>
      <c r="AU20" s="18">
        <v>46.499902434000006</v>
      </c>
      <c r="AV20" s="18">
        <v>59.124586382099992</v>
      </c>
      <c r="AW20" s="18">
        <v>68.215217988985685</v>
      </c>
      <c r="AX20" s="18">
        <v>75.629352581999996</v>
      </c>
      <c r="AY20" s="153">
        <v>0</v>
      </c>
      <c r="AZ20" s="153">
        <v>0</v>
      </c>
      <c r="BA20" s="153">
        <v>0</v>
      </c>
      <c r="BB20" s="153">
        <v>0</v>
      </c>
      <c r="BC20" s="153">
        <v>0</v>
      </c>
      <c r="BD20" s="153">
        <v>0</v>
      </c>
      <c r="BE20" s="153">
        <v>0</v>
      </c>
    </row>
    <row r="21" spans="24:57" ht="17.100000000000001" customHeight="1">
      <c r="X21" s="215"/>
      <c r="Y21" s="405" t="s">
        <v>221</v>
      </c>
      <c r="Z21" s="18"/>
      <c r="AA21" s="18">
        <v>4549.9385208708818</v>
      </c>
      <c r="AB21" s="18">
        <v>5268.3498662715474</v>
      </c>
      <c r="AC21" s="18">
        <v>5388.085090504992</v>
      </c>
      <c r="AD21" s="18">
        <v>7782.789575173877</v>
      </c>
      <c r="AE21" s="18">
        <v>9578.8179386755419</v>
      </c>
      <c r="AF21" s="18">
        <v>12572.198544511648</v>
      </c>
      <c r="AG21" s="18">
        <v>12249.339530097119</v>
      </c>
      <c r="AH21" s="18">
        <v>12251.37705950668</v>
      </c>
      <c r="AI21" s="18">
        <v>8790.9937642637251</v>
      </c>
      <c r="AJ21" s="18">
        <v>5009.2550271640739</v>
      </c>
      <c r="AK21" s="18">
        <v>3199.8497572023898</v>
      </c>
      <c r="AL21" s="18">
        <v>3177.632953861073</v>
      </c>
      <c r="AM21" s="18">
        <v>2552.0310004000135</v>
      </c>
      <c r="AN21" s="18">
        <v>2313.9571521052962</v>
      </c>
      <c r="AO21" s="18">
        <v>2496.2521577619618</v>
      </c>
      <c r="AP21" s="18">
        <v>2814.5689959275555</v>
      </c>
      <c r="AQ21" s="18">
        <v>2792.6567707804907</v>
      </c>
      <c r="AR21" s="18">
        <v>2377.1678167157852</v>
      </c>
      <c r="AS21" s="18">
        <v>1648.1451743999996</v>
      </c>
      <c r="AT21" s="18">
        <v>1420.4247963283594</v>
      </c>
      <c r="AU21" s="18">
        <v>1720.6851744000003</v>
      </c>
      <c r="AV21" s="18">
        <v>1605.3651743999997</v>
      </c>
      <c r="AW21" s="18">
        <v>1583.0451744</v>
      </c>
      <c r="AX21" s="18">
        <v>1517.9451743999998</v>
      </c>
      <c r="AY21" s="18">
        <v>0</v>
      </c>
      <c r="AZ21" s="18">
        <v>0</v>
      </c>
      <c r="BA21" s="18">
        <v>0</v>
      </c>
      <c r="BB21" s="18">
        <v>0</v>
      </c>
      <c r="BC21" s="18">
        <v>0</v>
      </c>
      <c r="BD21" s="18">
        <v>0</v>
      </c>
      <c r="BE21" s="18">
        <v>0</v>
      </c>
    </row>
    <row r="22" spans="24:57" ht="17.100000000000001" customHeight="1">
      <c r="X22" s="216"/>
      <c r="Y22" s="119" t="s">
        <v>223</v>
      </c>
      <c r="Z22" s="611"/>
      <c r="AA22" s="31">
        <v>0</v>
      </c>
      <c r="AB22" s="31">
        <v>0</v>
      </c>
      <c r="AC22" s="31">
        <v>0</v>
      </c>
      <c r="AD22" s="31">
        <v>0</v>
      </c>
      <c r="AE22" s="31">
        <v>0</v>
      </c>
      <c r="AF22" s="31">
        <v>0</v>
      </c>
      <c r="AG22" s="31">
        <v>0</v>
      </c>
      <c r="AH22" s="31">
        <v>0</v>
      </c>
      <c r="AI22" s="31">
        <v>0</v>
      </c>
      <c r="AJ22" s="31">
        <v>0</v>
      </c>
      <c r="AK22" s="31">
        <v>0</v>
      </c>
      <c r="AL22" s="31">
        <v>0</v>
      </c>
      <c r="AM22" s="31">
        <v>3.914399345942874E-2</v>
      </c>
      <c r="AN22" s="31">
        <v>9.7045125215709724E-2</v>
      </c>
      <c r="AO22" s="31">
        <v>0.16906324307742576</v>
      </c>
      <c r="AP22" s="31">
        <v>0.28886270200039665</v>
      </c>
      <c r="AQ22" s="31">
        <v>0.63371883242693272</v>
      </c>
      <c r="AR22" s="31">
        <v>1.3873828126652086</v>
      </c>
      <c r="AS22" s="31">
        <v>2.3156910986809169</v>
      </c>
      <c r="AT22" s="31">
        <v>3.1313910456993637</v>
      </c>
      <c r="AU22" s="31">
        <v>4.3377887767085701</v>
      </c>
      <c r="AV22" s="31">
        <v>5.9351216627646517</v>
      </c>
      <c r="AW22" s="31">
        <v>0</v>
      </c>
      <c r="AX22" s="31">
        <v>10.361025748108249</v>
      </c>
      <c r="AY22" s="31">
        <v>0</v>
      </c>
      <c r="AZ22" s="31">
        <v>0</v>
      </c>
      <c r="BA22" s="31">
        <v>0</v>
      </c>
      <c r="BB22" s="31">
        <v>0</v>
      </c>
      <c r="BC22" s="31">
        <v>0</v>
      </c>
      <c r="BD22" s="31">
        <v>0</v>
      </c>
      <c r="BE22" s="31">
        <v>0</v>
      </c>
    </row>
    <row r="23" spans="24:57" ht="17.100000000000001" customHeight="1">
      <c r="X23" s="217" t="s">
        <v>267</v>
      </c>
      <c r="Y23" s="521"/>
      <c r="Z23" s="293"/>
      <c r="AA23" s="293">
        <f>SUM(AA24:AA29)</f>
        <v>12850.069876123966</v>
      </c>
      <c r="AB23" s="293">
        <f t="shared" ref="AB23:BE23" si="3">SUM(AB24:AB29)</f>
        <v>14206.042348977286</v>
      </c>
      <c r="AC23" s="293">
        <f t="shared" si="3"/>
        <v>15635.824676234235</v>
      </c>
      <c r="AD23" s="293">
        <f t="shared" si="3"/>
        <v>15701.970570462503</v>
      </c>
      <c r="AE23" s="293">
        <f t="shared" si="3"/>
        <v>15019.955788766003</v>
      </c>
      <c r="AF23" s="293">
        <f t="shared" si="3"/>
        <v>16447.524694550535</v>
      </c>
      <c r="AG23" s="293">
        <f t="shared" si="3"/>
        <v>17022.187764473412</v>
      </c>
      <c r="AH23" s="293">
        <f t="shared" si="3"/>
        <v>14510.540478356033</v>
      </c>
      <c r="AI23" s="293">
        <f t="shared" si="3"/>
        <v>13224.101247799888</v>
      </c>
      <c r="AJ23" s="293">
        <f t="shared" si="3"/>
        <v>9176.6166900014632</v>
      </c>
      <c r="AK23" s="293">
        <f t="shared" si="3"/>
        <v>7031.3589307549009</v>
      </c>
      <c r="AL23" s="293">
        <f t="shared" si="3"/>
        <v>6066.0167800018462</v>
      </c>
      <c r="AM23" s="293">
        <f t="shared" si="3"/>
        <v>5735.4807991064208</v>
      </c>
      <c r="AN23" s="293">
        <f t="shared" si="3"/>
        <v>5406.3108216924838</v>
      </c>
      <c r="AO23" s="293">
        <f t="shared" si="3"/>
        <v>5258.7023289238059</v>
      </c>
      <c r="AP23" s="293">
        <f t="shared" si="3"/>
        <v>5063.8592154062853</v>
      </c>
      <c r="AQ23" s="293">
        <f t="shared" si="3"/>
        <v>5243.9097773588246</v>
      </c>
      <c r="AR23" s="293">
        <f t="shared" si="3"/>
        <v>4754.5051706817112</v>
      </c>
      <c r="AS23" s="293">
        <f t="shared" si="3"/>
        <v>4206.1193485221575</v>
      </c>
      <c r="AT23" s="293">
        <f t="shared" si="3"/>
        <v>2474.6464709569223</v>
      </c>
      <c r="AU23" s="293">
        <f t="shared" si="3"/>
        <v>2468.449654055581</v>
      </c>
      <c r="AV23" s="293">
        <f t="shared" si="3"/>
        <v>2299.5555126332765</v>
      </c>
      <c r="AW23" s="293">
        <f t="shared" si="3"/>
        <v>2299.3213035202393</v>
      </c>
      <c r="AX23" s="293">
        <f t="shared" si="3"/>
        <v>2165.7604141541619</v>
      </c>
      <c r="AY23" s="293">
        <f t="shared" si="3"/>
        <v>0</v>
      </c>
      <c r="AZ23" s="293">
        <f t="shared" si="3"/>
        <v>0</v>
      </c>
      <c r="BA23" s="293">
        <f t="shared" si="3"/>
        <v>0</v>
      </c>
      <c r="BB23" s="293">
        <f t="shared" si="3"/>
        <v>0</v>
      </c>
      <c r="BC23" s="293">
        <f t="shared" si="3"/>
        <v>0</v>
      </c>
      <c r="BD23" s="293">
        <f t="shared" si="3"/>
        <v>0</v>
      </c>
      <c r="BE23" s="293">
        <f t="shared" si="3"/>
        <v>0</v>
      </c>
    </row>
    <row r="24" spans="24:57" ht="17.100000000000001" customHeight="1">
      <c r="X24" s="217"/>
      <c r="Y24" s="519" t="s">
        <v>268</v>
      </c>
      <c r="Z24" s="18"/>
      <c r="AA24" s="18">
        <v>3470.7818181818179</v>
      </c>
      <c r="AB24" s="18">
        <v>3879.1090909090917</v>
      </c>
      <c r="AC24" s="18">
        <v>4287.4363636363641</v>
      </c>
      <c r="AD24" s="18">
        <v>4287.4363636363641</v>
      </c>
      <c r="AE24" s="18">
        <v>4083.2727272727275</v>
      </c>
      <c r="AF24" s="18">
        <v>4491.6000000000004</v>
      </c>
      <c r="AG24" s="18">
        <v>3990</v>
      </c>
      <c r="AH24" s="18">
        <v>2462.4</v>
      </c>
      <c r="AI24" s="18">
        <v>2006.4</v>
      </c>
      <c r="AJ24" s="18">
        <v>1459.2</v>
      </c>
      <c r="AK24" s="18">
        <v>820.8</v>
      </c>
      <c r="AL24" s="18">
        <v>752.4</v>
      </c>
      <c r="AM24" s="18">
        <v>820.8</v>
      </c>
      <c r="AN24" s="18">
        <v>775.2</v>
      </c>
      <c r="AO24" s="18">
        <v>729.6</v>
      </c>
      <c r="AP24" s="18">
        <v>930.2399999999999</v>
      </c>
      <c r="AQ24" s="18">
        <v>1303.4760000000001</v>
      </c>
      <c r="AR24" s="18">
        <v>1143.6479999999999</v>
      </c>
      <c r="AS24" s="18">
        <v>1228.92</v>
      </c>
      <c r="AT24" s="18">
        <v>232.55999999999997</v>
      </c>
      <c r="AU24" s="18">
        <v>189.24000000000004</v>
      </c>
      <c r="AV24" s="18">
        <v>132.24</v>
      </c>
      <c r="AW24" s="18">
        <v>123.12000000000002</v>
      </c>
      <c r="AX24" s="18">
        <v>92.796000000000006</v>
      </c>
      <c r="AY24" s="18">
        <v>0</v>
      </c>
      <c r="AZ24" s="18">
        <v>0</v>
      </c>
      <c r="BA24" s="18">
        <v>0</v>
      </c>
      <c r="BB24" s="18">
        <v>0</v>
      </c>
      <c r="BC24" s="18">
        <v>0</v>
      </c>
      <c r="BD24" s="18">
        <v>0</v>
      </c>
      <c r="BE24" s="18">
        <v>0</v>
      </c>
    </row>
    <row r="25" spans="24:57" ht="17.100000000000001" customHeight="1">
      <c r="X25" s="217"/>
      <c r="Y25" s="519" t="s">
        <v>224</v>
      </c>
      <c r="Z25" s="18"/>
      <c r="AA25" s="18">
        <v>146.54270597127743</v>
      </c>
      <c r="AB25" s="18">
        <v>126.43688586545731</v>
      </c>
      <c r="AC25" s="18">
        <v>107.02040816326532</v>
      </c>
      <c r="AD25" s="18">
        <v>112.39153439153439</v>
      </c>
      <c r="AE25" s="18">
        <v>109.17460317460318</v>
      </c>
      <c r="AF25" s="18">
        <v>114</v>
      </c>
      <c r="AG25" s="18">
        <v>136.80000000000001</v>
      </c>
      <c r="AH25" s="18">
        <v>182.4</v>
      </c>
      <c r="AI25" s="18">
        <v>387.6</v>
      </c>
      <c r="AJ25" s="18">
        <v>615.6</v>
      </c>
      <c r="AK25" s="18">
        <v>980.4</v>
      </c>
      <c r="AL25" s="18">
        <v>1094.4000000000001</v>
      </c>
      <c r="AM25" s="18">
        <v>1071.5999999999999</v>
      </c>
      <c r="AN25" s="18">
        <v>1073.7246928870293</v>
      </c>
      <c r="AO25" s="18">
        <v>1059.8861422594143</v>
      </c>
      <c r="AP25" s="18">
        <v>1104.0456401673639</v>
      </c>
      <c r="AQ25" s="18">
        <v>1040.8667447698745</v>
      </c>
      <c r="AR25" s="18">
        <v>1039.2049205020921</v>
      </c>
      <c r="AS25" s="18">
        <v>622.44000000000005</v>
      </c>
      <c r="AT25" s="18">
        <v>228</v>
      </c>
      <c r="AU25" s="18">
        <v>293.73239999999998</v>
      </c>
      <c r="AV25" s="18">
        <v>182.4</v>
      </c>
      <c r="AW25" s="18">
        <v>182.4</v>
      </c>
      <c r="AX25" s="18">
        <v>159.6</v>
      </c>
      <c r="AY25" s="18">
        <v>0</v>
      </c>
      <c r="AZ25" s="18">
        <v>0</v>
      </c>
      <c r="BA25" s="18">
        <v>0</v>
      </c>
      <c r="BB25" s="18">
        <v>0</v>
      </c>
      <c r="BC25" s="18">
        <v>0</v>
      </c>
      <c r="BD25" s="18">
        <v>0</v>
      </c>
      <c r="BE25" s="18">
        <v>0</v>
      </c>
    </row>
    <row r="26" spans="24:57" ht="17.100000000000001" customHeight="1">
      <c r="X26" s="217"/>
      <c r="Y26" s="519" t="s">
        <v>225</v>
      </c>
      <c r="Z26" s="18"/>
      <c r="AA26" s="18">
        <v>309.08672287996046</v>
      </c>
      <c r="AB26" s="18">
        <v>345.44986674819108</v>
      </c>
      <c r="AC26" s="18">
        <v>381.81301061642176</v>
      </c>
      <c r="AD26" s="18">
        <v>381.81301061642176</v>
      </c>
      <c r="AE26" s="18">
        <v>363.63143868230645</v>
      </c>
      <c r="AF26" s="18">
        <v>399.99458255053707</v>
      </c>
      <c r="AG26" s="18">
        <v>429.41845247341388</v>
      </c>
      <c r="AH26" s="18">
        <v>529.88919035603283</v>
      </c>
      <c r="AI26" s="18">
        <v>533.46666379988676</v>
      </c>
      <c r="AJ26" s="18">
        <v>551.67430148685253</v>
      </c>
      <c r="AK26" s="18">
        <v>628.71282554988102</v>
      </c>
      <c r="AL26" s="18">
        <v>463.75076011900035</v>
      </c>
      <c r="AM26" s="18">
        <v>493.96513327880575</v>
      </c>
      <c r="AN26" s="18">
        <v>516.44690280712837</v>
      </c>
      <c r="AO26" s="18">
        <v>587.95071971543689</v>
      </c>
      <c r="AP26" s="18">
        <v>540.20721733431947</v>
      </c>
      <c r="AQ26" s="18">
        <v>463.35255030968517</v>
      </c>
      <c r="AR26" s="18">
        <v>430.60346807507943</v>
      </c>
      <c r="AS26" s="18">
        <v>328.61800191316979</v>
      </c>
      <c r="AT26" s="18">
        <v>210.92295218847789</v>
      </c>
      <c r="AU26" s="18">
        <v>224.78611040704504</v>
      </c>
      <c r="AV26" s="18">
        <v>196.49758447274104</v>
      </c>
      <c r="AW26" s="18">
        <v>183.54560330370327</v>
      </c>
      <c r="AX26" s="18">
        <v>181.46430338562618</v>
      </c>
      <c r="AY26" s="18">
        <v>0</v>
      </c>
      <c r="AZ26" s="18">
        <v>0</v>
      </c>
      <c r="BA26" s="18">
        <v>0</v>
      </c>
      <c r="BB26" s="18">
        <v>0</v>
      </c>
      <c r="BC26" s="18">
        <v>0</v>
      </c>
      <c r="BD26" s="18">
        <v>0</v>
      </c>
      <c r="BE26" s="18">
        <v>0</v>
      </c>
    </row>
    <row r="27" spans="24:57" ht="17.100000000000001" customHeight="1">
      <c r="X27" s="217"/>
      <c r="Y27" s="671" t="s">
        <v>503</v>
      </c>
      <c r="Z27" s="18"/>
      <c r="AA27" s="18">
        <v>109.61821309090909</v>
      </c>
      <c r="AB27" s="18">
        <v>122.51447345454545</v>
      </c>
      <c r="AC27" s="18">
        <v>135.41073381818182</v>
      </c>
      <c r="AD27" s="18">
        <v>135.41073381818182</v>
      </c>
      <c r="AE27" s="18">
        <v>128.96260363636364</v>
      </c>
      <c r="AF27" s="18">
        <v>141.85886400000001</v>
      </c>
      <c r="AG27" s="18">
        <v>412.20576</v>
      </c>
      <c r="AH27" s="18">
        <v>535.65818400000001</v>
      </c>
      <c r="AI27" s="18">
        <v>648.43610399999989</v>
      </c>
      <c r="AJ27" s="18">
        <v>868.22500319999983</v>
      </c>
      <c r="AK27" s="18">
        <v>877.24231200000008</v>
      </c>
      <c r="AL27" s="18">
        <v>824.01753599999984</v>
      </c>
      <c r="AM27" s="18">
        <v>902.67397919999996</v>
      </c>
      <c r="AN27" s="18">
        <v>854.11668239999983</v>
      </c>
      <c r="AO27" s="18">
        <v>850.10789520000003</v>
      </c>
      <c r="AP27" s="18">
        <v>711.7616448</v>
      </c>
      <c r="AQ27" s="18">
        <v>572.43453429599992</v>
      </c>
      <c r="AR27" s="18">
        <v>365.50986061500015</v>
      </c>
      <c r="AS27" s="18">
        <v>295.92545091024112</v>
      </c>
      <c r="AT27" s="18">
        <v>199.38995511990908</v>
      </c>
      <c r="AU27" s="18">
        <v>268.87561199999993</v>
      </c>
      <c r="AV27" s="18">
        <v>197.92126051200003</v>
      </c>
      <c r="AW27" s="18">
        <v>172.04775256799999</v>
      </c>
      <c r="AX27" s="18">
        <v>169.84416311999996</v>
      </c>
      <c r="AY27" s="18">
        <v>0</v>
      </c>
      <c r="AZ27" s="18">
        <v>0</v>
      </c>
      <c r="BA27" s="18">
        <v>0</v>
      </c>
      <c r="BB27" s="18">
        <v>0</v>
      </c>
      <c r="BC27" s="18">
        <v>0</v>
      </c>
      <c r="BD27" s="18">
        <v>0</v>
      </c>
      <c r="BE27" s="18">
        <v>0</v>
      </c>
    </row>
    <row r="28" spans="24:57" ht="17.100000000000001" customHeight="1">
      <c r="X28" s="699"/>
      <c r="Y28" s="405" t="s">
        <v>226</v>
      </c>
      <c r="Z28" s="14"/>
      <c r="AA28" s="14">
        <v>8112.4679999999998</v>
      </c>
      <c r="AB28" s="14">
        <v>9066.8760000000002</v>
      </c>
      <c r="AC28" s="14">
        <v>10021.284000000001</v>
      </c>
      <c r="AD28" s="14">
        <v>10021.284000000001</v>
      </c>
      <c r="AE28" s="14">
        <v>9544.0800000000017</v>
      </c>
      <c r="AF28" s="14">
        <v>10498.487999999999</v>
      </c>
      <c r="AG28" s="14">
        <v>11235.839999999998</v>
      </c>
      <c r="AH28" s="14">
        <v>9978.6479999999992</v>
      </c>
      <c r="AI28" s="14">
        <v>8822.4600000000009</v>
      </c>
      <c r="AJ28" s="14">
        <v>4857.0382092050213</v>
      </c>
      <c r="AK28" s="14">
        <v>2909.6902092050195</v>
      </c>
      <c r="AL28" s="14">
        <v>2123.5204518828459</v>
      </c>
      <c r="AM28" s="14">
        <v>1617.1801506276149</v>
      </c>
      <c r="AN28" s="14">
        <v>1379.8712635983259</v>
      </c>
      <c r="AO28" s="14">
        <v>1178.9975397489557</v>
      </c>
      <c r="AP28" s="14">
        <v>899.41802510460252</v>
      </c>
      <c r="AQ28" s="14">
        <v>966.94103598326433</v>
      </c>
      <c r="AR28" s="14">
        <v>879.95309748953923</v>
      </c>
      <c r="AS28" s="14">
        <v>828.10744769874634</v>
      </c>
      <c r="AT28" s="14">
        <v>711.14535564853531</v>
      </c>
      <c r="AU28" s="14">
        <v>622.22535564853592</v>
      </c>
      <c r="AV28" s="14">
        <v>706.58535564853537</v>
      </c>
      <c r="AW28" s="14">
        <v>718.89735564853618</v>
      </c>
      <c r="AX28" s="14">
        <v>642.74535564853568</v>
      </c>
      <c r="AY28" s="14">
        <v>0</v>
      </c>
      <c r="AZ28" s="14">
        <v>0</v>
      </c>
      <c r="BA28" s="14">
        <v>0</v>
      </c>
      <c r="BB28" s="14">
        <v>0</v>
      </c>
      <c r="BC28" s="14">
        <v>0</v>
      </c>
      <c r="BD28" s="14">
        <v>0</v>
      </c>
      <c r="BE28" s="14">
        <v>0</v>
      </c>
    </row>
    <row r="29" spans="24:57" ht="17.100000000000001" customHeight="1">
      <c r="X29" s="698"/>
      <c r="Y29" s="671" t="s">
        <v>504</v>
      </c>
      <c r="Z29" s="16"/>
      <c r="AA29" s="16">
        <v>701.5724160000002</v>
      </c>
      <c r="AB29" s="16">
        <v>665.65603200000021</v>
      </c>
      <c r="AC29" s="16">
        <v>702.86015999999995</v>
      </c>
      <c r="AD29" s="16">
        <v>763.63492800000006</v>
      </c>
      <c r="AE29" s="16">
        <v>790.83441600000015</v>
      </c>
      <c r="AF29" s="16">
        <v>801.58324800000003</v>
      </c>
      <c r="AG29" s="16">
        <v>817.92355199999997</v>
      </c>
      <c r="AH29" s="16">
        <v>821.54510400000004</v>
      </c>
      <c r="AI29" s="16">
        <v>825.73847999999998</v>
      </c>
      <c r="AJ29" s="16">
        <v>824.87917610958914</v>
      </c>
      <c r="AK29" s="16">
        <v>814.51358400000015</v>
      </c>
      <c r="AL29" s="16">
        <v>807.92803200000003</v>
      </c>
      <c r="AM29" s="16">
        <v>829.26153600000009</v>
      </c>
      <c r="AN29" s="16">
        <v>806.95128</v>
      </c>
      <c r="AO29" s="16">
        <v>852.16003200000011</v>
      </c>
      <c r="AP29" s="16">
        <v>878.18668799999989</v>
      </c>
      <c r="AQ29" s="16">
        <v>896.83891199999982</v>
      </c>
      <c r="AR29" s="16">
        <v>895.58582399999989</v>
      </c>
      <c r="AS29" s="16">
        <v>902.10844799999995</v>
      </c>
      <c r="AT29" s="16">
        <v>892.62820799999997</v>
      </c>
      <c r="AU29" s="16">
        <v>869.59017599999993</v>
      </c>
      <c r="AV29" s="16">
        <v>883.91131200000007</v>
      </c>
      <c r="AW29" s="16">
        <v>919.31059199999993</v>
      </c>
      <c r="AX29" s="16">
        <v>919.31059199999993</v>
      </c>
      <c r="AY29" s="16">
        <v>0</v>
      </c>
      <c r="AZ29" s="16">
        <v>0</v>
      </c>
      <c r="BA29" s="16">
        <v>0</v>
      </c>
      <c r="BB29" s="16">
        <v>0</v>
      </c>
      <c r="BC29" s="16">
        <v>0</v>
      </c>
      <c r="BD29" s="16">
        <v>0</v>
      </c>
      <c r="BE29" s="16">
        <v>0</v>
      </c>
    </row>
    <row r="30" spans="24:57" ht="17.100000000000001" customHeight="1">
      <c r="X30" s="701" t="s">
        <v>330</v>
      </c>
      <c r="Y30" s="702"/>
      <c r="Z30" s="703"/>
      <c r="AA30" s="703">
        <f>SUM(AA31:AA33)</f>
        <v>32.888772785813877</v>
      </c>
      <c r="AB30" s="703">
        <f t="shared" ref="AB30:BE30" si="4">SUM(AB31:AB33)</f>
        <v>32.888772785813877</v>
      </c>
      <c r="AC30" s="703">
        <f t="shared" si="4"/>
        <v>32.888772785813877</v>
      </c>
      <c r="AD30" s="703">
        <f t="shared" si="4"/>
        <v>43.851697047751834</v>
      </c>
      <c r="AE30" s="703">
        <f t="shared" si="4"/>
        <v>76.740469833565712</v>
      </c>
      <c r="AF30" s="703">
        <f t="shared" si="4"/>
        <v>202.81409884585213</v>
      </c>
      <c r="AG30" s="703">
        <f t="shared" si="4"/>
        <v>194.27413105106319</v>
      </c>
      <c r="AH30" s="703">
        <f t="shared" si="4"/>
        <v>172.77935042516233</v>
      </c>
      <c r="AI30" s="703">
        <f t="shared" si="4"/>
        <v>172.65466808746663</v>
      </c>
      <c r="AJ30" s="703">
        <f t="shared" si="4"/>
        <v>282.58917107369837</v>
      </c>
      <c r="AK30" s="703">
        <f t="shared" si="4"/>
        <v>186.01261607893386</v>
      </c>
      <c r="AL30" s="703">
        <f t="shared" si="4"/>
        <v>195.05291048766207</v>
      </c>
      <c r="AM30" s="703">
        <f t="shared" si="4"/>
        <v>271.72283306236585</v>
      </c>
      <c r="AN30" s="703">
        <f t="shared" si="4"/>
        <v>299.13627155908137</v>
      </c>
      <c r="AO30" s="703">
        <f t="shared" si="4"/>
        <v>367.35833940564015</v>
      </c>
      <c r="AP30" s="703">
        <f t="shared" si="4"/>
        <v>1249.8727115608001</v>
      </c>
      <c r="AQ30" s="703">
        <f t="shared" si="4"/>
        <v>1093.4337439505402</v>
      </c>
      <c r="AR30" s="703">
        <f t="shared" si="4"/>
        <v>1210.1174562836104</v>
      </c>
      <c r="AS30" s="703">
        <f t="shared" si="4"/>
        <v>1173.1596538669969</v>
      </c>
      <c r="AT30" s="703">
        <f t="shared" si="4"/>
        <v>1166.6753975192692</v>
      </c>
      <c r="AU30" s="703">
        <f t="shared" si="4"/>
        <v>1369.4614715489338</v>
      </c>
      <c r="AV30" s="703">
        <f t="shared" si="4"/>
        <v>1561.2999689066398</v>
      </c>
      <c r="AW30" s="703">
        <f t="shared" si="4"/>
        <v>1255.572249382888</v>
      </c>
      <c r="AX30" s="703">
        <f t="shared" si="4"/>
        <v>1360.9573656739451</v>
      </c>
      <c r="AY30" s="703">
        <f t="shared" si="4"/>
        <v>0</v>
      </c>
      <c r="AZ30" s="703">
        <f t="shared" si="4"/>
        <v>0</v>
      </c>
      <c r="BA30" s="703">
        <f t="shared" si="4"/>
        <v>0</v>
      </c>
      <c r="BB30" s="703">
        <f t="shared" si="4"/>
        <v>0</v>
      </c>
      <c r="BC30" s="703">
        <f t="shared" si="4"/>
        <v>0</v>
      </c>
      <c r="BD30" s="703">
        <f t="shared" si="4"/>
        <v>0</v>
      </c>
      <c r="BE30" s="703">
        <f t="shared" si="4"/>
        <v>0</v>
      </c>
    </row>
    <row r="31" spans="24:57" ht="17.100000000000001" customHeight="1">
      <c r="X31" s="701"/>
      <c r="Y31" s="519" t="s">
        <v>514</v>
      </c>
      <c r="Z31" s="14"/>
      <c r="AA31" s="14">
        <v>3.0681081081081083</v>
      </c>
      <c r="AB31" s="14">
        <v>3.0681081081081083</v>
      </c>
      <c r="AC31" s="14">
        <v>3.0681081081081083</v>
      </c>
      <c r="AD31" s="14">
        <v>4.0908108108108108</v>
      </c>
      <c r="AE31" s="14">
        <v>7.1589189189189195</v>
      </c>
      <c r="AF31" s="14">
        <v>18.920000000000002</v>
      </c>
      <c r="AG31" s="14">
        <v>18.920000000000002</v>
      </c>
      <c r="AH31" s="14">
        <v>18.920000000000002</v>
      </c>
      <c r="AI31" s="14">
        <v>18.920000000000002</v>
      </c>
      <c r="AJ31" s="14">
        <v>18.920000000000002</v>
      </c>
      <c r="AK31" s="14">
        <v>20.640000000000004</v>
      </c>
      <c r="AL31" s="14">
        <v>20.640000000000004</v>
      </c>
      <c r="AM31" s="14">
        <v>55.04</v>
      </c>
      <c r="AN31" s="14">
        <v>20.640000000000004</v>
      </c>
      <c r="AO31" s="14">
        <v>20.640000000000004</v>
      </c>
      <c r="AP31" s="14">
        <v>1018.24</v>
      </c>
      <c r="AQ31" s="14">
        <v>815.28</v>
      </c>
      <c r="AR31" s="14">
        <v>851.4</v>
      </c>
      <c r="AS31" s="14">
        <v>915.04</v>
      </c>
      <c r="AT31" s="14">
        <v>961.48</v>
      </c>
      <c r="AU31" s="14">
        <v>1152.4000000000001</v>
      </c>
      <c r="AV31" s="14">
        <v>1362.2399999999998</v>
      </c>
      <c r="AW31" s="14">
        <v>1057.8</v>
      </c>
      <c r="AX31" s="14">
        <v>1229.8</v>
      </c>
      <c r="AY31" s="14">
        <v>0</v>
      </c>
      <c r="AZ31" s="14">
        <v>0</v>
      </c>
      <c r="BA31" s="14">
        <v>0</v>
      </c>
      <c r="BB31" s="14">
        <v>0</v>
      </c>
      <c r="BC31" s="14">
        <v>0</v>
      </c>
      <c r="BD31" s="14">
        <v>0</v>
      </c>
      <c r="BE31" s="14">
        <v>0</v>
      </c>
    </row>
    <row r="32" spans="24:57" ht="17.100000000000001" customHeight="1">
      <c r="X32" s="701"/>
      <c r="Y32" s="519" t="s">
        <v>218</v>
      </c>
      <c r="Z32" s="14"/>
      <c r="AA32" s="14">
        <v>27.288840724840902</v>
      </c>
      <c r="AB32" s="14">
        <v>27.288840724840902</v>
      </c>
      <c r="AC32" s="14">
        <v>27.288840724840902</v>
      </c>
      <c r="AD32" s="14">
        <v>36.385120966454537</v>
      </c>
      <c r="AE32" s="14">
        <v>63.673961691295439</v>
      </c>
      <c r="AF32" s="14">
        <v>168.28118446985215</v>
      </c>
      <c r="AG32" s="14">
        <v>168.94687182126322</v>
      </c>
      <c r="AH32" s="14">
        <v>124.28927462496232</v>
      </c>
      <c r="AI32" s="14">
        <v>118.69780575146663</v>
      </c>
      <c r="AJ32" s="14">
        <v>211.58263805349833</v>
      </c>
      <c r="AK32" s="14">
        <v>99.55017386893384</v>
      </c>
      <c r="AL32" s="14">
        <v>117.22935642846208</v>
      </c>
      <c r="AM32" s="14">
        <v>166.52600766236583</v>
      </c>
      <c r="AN32" s="14">
        <v>130.33130915908129</v>
      </c>
      <c r="AO32" s="14">
        <v>181.53149160564004</v>
      </c>
      <c r="AP32" s="14">
        <v>161.03926756079997</v>
      </c>
      <c r="AQ32" s="14">
        <v>193.15992933054008</v>
      </c>
      <c r="AR32" s="14">
        <v>245.16117660003863</v>
      </c>
      <c r="AS32" s="14">
        <v>227.29132105209004</v>
      </c>
      <c r="AT32" s="14">
        <v>182.13178385376023</v>
      </c>
      <c r="AU32" s="14">
        <v>190.69287786193343</v>
      </c>
      <c r="AV32" s="14">
        <v>174.82296773663998</v>
      </c>
      <c r="AW32" s="14">
        <v>177.03201767288814</v>
      </c>
      <c r="AX32" s="14">
        <v>109.77620623594511</v>
      </c>
      <c r="AY32" s="14">
        <v>0</v>
      </c>
      <c r="AZ32" s="14">
        <v>0</v>
      </c>
      <c r="BA32" s="14">
        <v>0</v>
      </c>
      <c r="BB32" s="14">
        <v>0</v>
      </c>
      <c r="BC32" s="14">
        <v>0</v>
      </c>
      <c r="BD32" s="14">
        <v>0</v>
      </c>
      <c r="BE32" s="14">
        <v>0</v>
      </c>
    </row>
    <row r="33" spans="2:63" ht="17.100000000000001" customHeight="1" thickBot="1">
      <c r="X33" s="701"/>
      <c r="Y33" s="700" t="s">
        <v>503</v>
      </c>
      <c r="Z33" s="289"/>
      <c r="AA33" s="289">
        <v>2.5318239528648654</v>
      </c>
      <c r="AB33" s="289">
        <v>2.5318239528648654</v>
      </c>
      <c r="AC33" s="289">
        <v>2.5318239528648654</v>
      </c>
      <c r="AD33" s="289">
        <v>3.3757652704864869</v>
      </c>
      <c r="AE33" s="289">
        <v>5.9075892233513523</v>
      </c>
      <c r="AF33" s="289">
        <v>15.612914376000004</v>
      </c>
      <c r="AG33" s="289">
        <v>6.4072592298000046</v>
      </c>
      <c r="AH33" s="289">
        <v>29.570075800200023</v>
      </c>
      <c r="AI33" s="289">
        <v>35.03686233600002</v>
      </c>
      <c r="AJ33" s="289">
        <v>52.086533020200001</v>
      </c>
      <c r="AK33" s="289">
        <v>65.82244221000002</v>
      </c>
      <c r="AL33" s="289">
        <v>57.183554059199999</v>
      </c>
      <c r="AM33" s="289">
        <v>50.15682540000001</v>
      </c>
      <c r="AN33" s="289">
        <v>148.16496240000004</v>
      </c>
      <c r="AO33" s="289">
        <v>165.18684780000009</v>
      </c>
      <c r="AP33" s="289">
        <v>70.593444000000119</v>
      </c>
      <c r="AQ33" s="289">
        <v>84.993814620000137</v>
      </c>
      <c r="AR33" s="289">
        <v>113.55627968357172</v>
      </c>
      <c r="AS33" s="289">
        <v>30.828332814906808</v>
      </c>
      <c r="AT33" s="289">
        <v>23.063613665508967</v>
      </c>
      <c r="AU33" s="289">
        <v>26.368593687000043</v>
      </c>
      <c r="AV33" s="289">
        <v>24.237001170000035</v>
      </c>
      <c r="AW33" s="289">
        <v>20.740231710000032</v>
      </c>
      <c r="AX33" s="289">
        <v>21.381159438000033</v>
      </c>
      <c r="AY33" s="289">
        <v>0</v>
      </c>
      <c r="AZ33" s="289">
        <v>0</v>
      </c>
      <c r="BA33" s="289">
        <v>0</v>
      </c>
      <c r="BB33" s="289">
        <v>0</v>
      </c>
      <c r="BC33" s="289">
        <v>0</v>
      </c>
      <c r="BD33" s="289">
        <v>0</v>
      </c>
      <c r="BE33" s="289">
        <v>0</v>
      </c>
    </row>
    <row r="34" spans="2:63" ht="17.100000000000001" customHeight="1" thickTop="1">
      <c r="B34" s="1" t="s">
        <v>52</v>
      </c>
      <c r="X34" s="522" t="s">
        <v>227</v>
      </c>
      <c r="Y34" s="523"/>
      <c r="Z34" s="218"/>
      <c r="AA34" s="218">
        <f>AA5+AA16+AA23+AA30</f>
        <v>35354.56784297659</v>
      </c>
      <c r="AB34" s="218">
        <f t="shared" ref="AB34:BE34" si="5">AB5+AB16+AB23+AB30</f>
        <v>39095.466154786918</v>
      </c>
      <c r="AC34" s="218">
        <f t="shared" si="5"/>
        <v>41053.230592364336</v>
      </c>
      <c r="AD34" s="218">
        <f t="shared" si="5"/>
        <v>44817.498146273996</v>
      </c>
      <c r="AE34" s="218">
        <f t="shared" si="5"/>
        <v>49591.545434233136</v>
      </c>
      <c r="AF34" s="218">
        <f t="shared" si="5"/>
        <v>59472.592385333635</v>
      </c>
      <c r="AG34" s="218">
        <f t="shared" si="5"/>
        <v>60071.470986679335</v>
      </c>
      <c r="AH34" s="218">
        <f t="shared" si="5"/>
        <v>59102.974501664095</v>
      </c>
      <c r="AI34" s="218">
        <f t="shared" si="5"/>
        <v>53705.691159602233</v>
      </c>
      <c r="AJ34" s="218">
        <f t="shared" si="5"/>
        <v>46942.801758512614</v>
      </c>
      <c r="AK34" s="218">
        <f t="shared" si="5"/>
        <v>41937.094060597039</v>
      </c>
      <c r="AL34" s="218">
        <f t="shared" si="5"/>
        <v>35591.355863923825</v>
      </c>
      <c r="AM34" s="218">
        <f t="shared" si="5"/>
        <v>31424.650800260217</v>
      </c>
      <c r="AN34" s="218">
        <f t="shared" si="5"/>
        <v>30760.411561275305</v>
      </c>
      <c r="AO34" s="218">
        <f t="shared" si="5"/>
        <v>27221.995824277114</v>
      </c>
      <c r="AP34" s="218">
        <f t="shared" si="5"/>
        <v>27661.325670233487</v>
      </c>
      <c r="AQ34" s="218">
        <f t="shared" si="5"/>
        <v>29884.128932624313</v>
      </c>
      <c r="AR34" s="218">
        <f t="shared" si="5"/>
        <v>30484.463975473365</v>
      </c>
      <c r="AS34" s="218">
        <f t="shared" si="5"/>
        <v>30275.326785339574</v>
      </c>
      <c r="AT34" s="218">
        <f t="shared" si="5"/>
        <v>28467.707723334817</v>
      </c>
      <c r="AU34" s="218">
        <f t="shared" si="5"/>
        <v>31201.466568129563</v>
      </c>
      <c r="AV34" s="218">
        <f t="shared" si="5"/>
        <v>33463.501095848653</v>
      </c>
      <c r="AW34" s="218">
        <f t="shared" si="5"/>
        <v>36078.799440736351</v>
      </c>
      <c r="AX34" s="218">
        <f t="shared" ref="AX34" si="6">AX5+AX16+AX23+AX30</f>
        <v>38583.404022621318</v>
      </c>
      <c r="AY34" s="218">
        <f t="shared" si="5"/>
        <v>0</v>
      </c>
      <c r="AZ34" s="218">
        <f t="shared" si="5"/>
        <v>0</v>
      </c>
      <c r="BA34" s="218">
        <f t="shared" si="5"/>
        <v>0</v>
      </c>
      <c r="BB34" s="218">
        <f t="shared" si="5"/>
        <v>0</v>
      </c>
      <c r="BC34" s="218">
        <f t="shared" si="5"/>
        <v>0</v>
      </c>
      <c r="BD34" s="218">
        <f t="shared" si="5"/>
        <v>0</v>
      </c>
      <c r="BE34" s="218">
        <f t="shared" si="5"/>
        <v>0</v>
      </c>
      <c r="BI34" s="191"/>
      <c r="BJ34" s="191"/>
      <c r="BK34" s="191"/>
    </row>
    <row r="35" spans="2:63">
      <c r="AF35" s="208"/>
      <c r="BI35" s="192"/>
      <c r="BJ35" s="192"/>
      <c r="BK35" s="192"/>
    </row>
    <row r="36" spans="2:63">
      <c r="X36" s="1" t="s">
        <v>131</v>
      </c>
    </row>
    <row r="37" spans="2:63">
      <c r="X37" s="223"/>
      <c r="Y37" s="224"/>
      <c r="Z37" s="517"/>
      <c r="AA37" s="225">
        <v>1990</v>
      </c>
      <c r="AB37" s="225">
        <f t="shared" ref="AB37:AP37" si="7">AA37+1</f>
        <v>1991</v>
      </c>
      <c r="AC37" s="225">
        <f t="shared" si="7"/>
        <v>1992</v>
      </c>
      <c r="AD37" s="225">
        <f t="shared" si="7"/>
        <v>1993</v>
      </c>
      <c r="AE37" s="225">
        <f t="shared" si="7"/>
        <v>1994</v>
      </c>
      <c r="AF37" s="225">
        <v>1995</v>
      </c>
      <c r="AG37" s="225">
        <f t="shared" si="7"/>
        <v>1996</v>
      </c>
      <c r="AH37" s="225">
        <f t="shared" si="7"/>
        <v>1997</v>
      </c>
      <c r="AI37" s="225">
        <f t="shared" si="7"/>
        <v>1998</v>
      </c>
      <c r="AJ37" s="225">
        <f t="shared" si="7"/>
        <v>1999</v>
      </c>
      <c r="AK37" s="225">
        <f t="shared" si="7"/>
        <v>2000</v>
      </c>
      <c r="AL37" s="225">
        <f t="shared" si="7"/>
        <v>2001</v>
      </c>
      <c r="AM37" s="225">
        <f t="shared" si="7"/>
        <v>2002</v>
      </c>
      <c r="AN37" s="225">
        <f t="shared" si="7"/>
        <v>2003</v>
      </c>
      <c r="AO37" s="225">
        <f t="shared" si="7"/>
        <v>2004</v>
      </c>
      <c r="AP37" s="225">
        <f t="shared" si="7"/>
        <v>2005</v>
      </c>
      <c r="AQ37" s="225">
        <f t="shared" ref="AQ37:AX37" si="8">AP37+1</f>
        <v>2006</v>
      </c>
      <c r="AR37" s="225">
        <f t="shared" si="8"/>
        <v>2007</v>
      </c>
      <c r="AS37" s="225">
        <f t="shared" si="8"/>
        <v>2008</v>
      </c>
      <c r="AT37" s="225">
        <f t="shared" si="8"/>
        <v>2009</v>
      </c>
      <c r="AU37" s="225">
        <f t="shared" si="8"/>
        <v>2010</v>
      </c>
      <c r="AV37" s="225">
        <f t="shared" si="8"/>
        <v>2011</v>
      </c>
      <c r="AW37" s="225">
        <f t="shared" si="8"/>
        <v>2012</v>
      </c>
      <c r="AX37" s="225">
        <f t="shared" si="8"/>
        <v>2013</v>
      </c>
    </row>
    <row r="38" spans="2:63" ht="17.100000000000001" customHeight="1">
      <c r="X38" s="210" t="s">
        <v>49</v>
      </c>
      <c r="Y38" s="518"/>
      <c r="Z38" s="219"/>
      <c r="AA38" s="219">
        <f t="shared" ref="AA38:AX38" si="9">AA5/AA$5</f>
        <v>1</v>
      </c>
      <c r="AB38" s="219">
        <f t="shared" si="9"/>
        <v>1</v>
      </c>
      <c r="AC38" s="219">
        <f t="shared" si="9"/>
        <v>1</v>
      </c>
      <c r="AD38" s="219">
        <f t="shared" si="9"/>
        <v>1</v>
      </c>
      <c r="AE38" s="219">
        <f t="shared" si="9"/>
        <v>1</v>
      </c>
      <c r="AF38" s="219">
        <f t="shared" si="9"/>
        <v>1</v>
      </c>
      <c r="AG38" s="219">
        <f t="shared" si="9"/>
        <v>1</v>
      </c>
      <c r="AH38" s="219">
        <f t="shared" si="9"/>
        <v>1</v>
      </c>
      <c r="AI38" s="219">
        <f t="shared" si="9"/>
        <v>1</v>
      </c>
      <c r="AJ38" s="219">
        <f t="shared" si="9"/>
        <v>1</v>
      </c>
      <c r="AK38" s="219">
        <f t="shared" si="9"/>
        <v>1</v>
      </c>
      <c r="AL38" s="219">
        <f t="shared" si="9"/>
        <v>1</v>
      </c>
      <c r="AM38" s="219">
        <f t="shared" si="9"/>
        <v>1</v>
      </c>
      <c r="AN38" s="219">
        <f t="shared" si="9"/>
        <v>1</v>
      </c>
      <c r="AO38" s="219">
        <f t="shared" si="9"/>
        <v>1</v>
      </c>
      <c r="AP38" s="219">
        <f t="shared" si="9"/>
        <v>1</v>
      </c>
      <c r="AQ38" s="219">
        <f t="shared" si="9"/>
        <v>1</v>
      </c>
      <c r="AR38" s="219">
        <f t="shared" si="9"/>
        <v>1</v>
      </c>
      <c r="AS38" s="219">
        <f t="shared" si="9"/>
        <v>1</v>
      </c>
      <c r="AT38" s="219">
        <f t="shared" si="9"/>
        <v>1</v>
      </c>
      <c r="AU38" s="219">
        <f t="shared" si="9"/>
        <v>1</v>
      </c>
      <c r="AV38" s="219">
        <f t="shared" si="9"/>
        <v>1</v>
      </c>
      <c r="AW38" s="219">
        <f t="shared" si="9"/>
        <v>1</v>
      </c>
      <c r="AX38" s="219">
        <f t="shared" si="9"/>
        <v>1</v>
      </c>
      <c r="AY38" s="31"/>
      <c r="AZ38" s="31"/>
      <c r="BA38" s="31"/>
      <c r="BB38" s="31"/>
      <c r="BC38" s="31"/>
      <c r="BD38" s="31"/>
      <c r="BE38" s="31"/>
      <c r="BI38" s="191"/>
    </row>
    <row r="39" spans="2:63" ht="17.100000000000001" customHeight="1">
      <c r="X39" s="212"/>
      <c r="Y39" s="17" t="s">
        <v>280</v>
      </c>
      <c r="Z39" s="610"/>
      <c r="AA39" s="862">
        <f t="shared" ref="AA39:AX39" si="10">AA6/AA$5</f>
        <v>0.99977499473927811</v>
      </c>
      <c r="AB39" s="862">
        <f t="shared" si="10"/>
        <v>1</v>
      </c>
      <c r="AC39" s="862">
        <f t="shared" si="10"/>
        <v>0.98946838193096909</v>
      </c>
      <c r="AD39" s="862">
        <f t="shared" si="10"/>
        <v>0.92629669144754934</v>
      </c>
      <c r="AE39" s="862">
        <f t="shared" si="10"/>
        <v>0.87485237062188637</v>
      </c>
      <c r="AF39" s="862">
        <f t="shared" si="10"/>
        <v>0.85117066730084145</v>
      </c>
      <c r="AG39" s="862">
        <f t="shared" si="10"/>
        <v>0.80207076917487252</v>
      </c>
      <c r="AH39" s="862">
        <f t="shared" si="10"/>
        <v>0.76073325832393202</v>
      </c>
      <c r="AI39" s="862">
        <f t="shared" si="10"/>
        <v>0.73437501422009577</v>
      </c>
      <c r="AJ39" s="862">
        <f t="shared" si="10"/>
        <v>0.73193561268867235</v>
      </c>
      <c r="AK39" s="862">
        <f t="shared" si="10"/>
        <v>0.68666634535346205</v>
      </c>
      <c r="AL39" s="862">
        <f t="shared" si="10"/>
        <v>0.60716176546403333</v>
      </c>
      <c r="AM39" s="862">
        <f t="shared" si="10"/>
        <v>0.47544681552713741</v>
      </c>
      <c r="AN39" s="862">
        <f t="shared" si="10"/>
        <v>0.39218162941008083</v>
      </c>
      <c r="AO39" s="862">
        <f t="shared" si="10"/>
        <v>0.10401238794924876</v>
      </c>
      <c r="AP39" s="862">
        <f t="shared" si="10"/>
        <v>4.606011077999278E-2</v>
      </c>
      <c r="AQ39" s="862">
        <f t="shared" si="10"/>
        <v>5.71225905889488E-2</v>
      </c>
      <c r="AR39" s="862">
        <f t="shared" si="10"/>
        <v>1.6580144345852615E-2</v>
      </c>
      <c r="AS39" s="862">
        <f t="shared" si="10"/>
        <v>3.0986846038482327E-2</v>
      </c>
      <c r="AT39" s="862">
        <f t="shared" si="10"/>
        <v>2.4216158617896134E-3</v>
      </c>
      <c r="AU39" s="862">
        <f t="shared" si="10"/>
        <v>2.3050953076406981E-3</v>
      </c>
      <c r="AV39" s="862">
        <f t="shared" si="10"/>
        <v>6.2985547962828589E-4</v>
      </c>
      <c r="AW39" s="861">
        <f t="shared" si="10"/>
        <v>6.105699228651692E-4</v>
      </c>
      <c r="AX39" s="861">
        <f t="shared" si="10"/>
        <v>5.1232624636441727E-4</v>
      </c>
      <c r="AY39" s="31"/>
      <c r="AZ39" s="31"/>
      <c r="BA39" s="31"/>
      <c r="BB39" s="31"/>
      <c r="BC39" s="31"/>
      <c r="BD39" s="31"/>
      <c r="BE39" s="31"/>
      <c r="BI39" s="191"/>
    </row>
    <row r="40" spans="2:63" ht="17.100000000000001" customHeight="1">
      <c r="X40" s="212"/>
      <c r="Y40" s="209" t="s">
        <v>51</v>
      </c>
      <c r="Z40" s="220"/>
      <c r="AA40" s="862">
        <f t="shared" ref="AA40:AX40" si="11">AA7/AA$5</f>
        <v>9.4826562964833757E-5</v>
      </c>
      <c r="AB40" s="862">
        <f t="shared" si="11"/>
        <v>0</v>
      </c>
      <c r="AC40" s="862">
        <f t="shared" si="11"/>
        <v>2.5509998317893631E-3</v>
      </c>
      <c r="AD40" s="862">
        <f t="shared" si="11"/>
        <v>1.6250712924908799E-2</v>
      </c>
      <c r="AE40" s="862">
        <f t="shared" si="11"/>
        <v>2.4042124329914892E-2</v>
      </c>
      <c r="AF40" s="862">
        <f t="shared" si="11"/>
        <v>2.2171619103038661E-2</v>
      </c>
      <c r="AG40" s="862">
        <f t="shared" si="11"/>
        <v>2.1653042983327275E-2</v>
      </c>
      <c r="AH40" s="862">
        <f t="shared" si="11"/>
        <v>1.75396373338868E-2</v>
      </c>
      <c r="AI40" s="862">
        <f t="shared" si="11"/>
        <v>1.2976864355163171E-2</v>
      </c>
      <c r="AJ40" s="862">
        <f t="shared" si="11"/>
        <v>7.7421782727939885E-3</v>
      </c>
      <c r="AK40" s="862">
        <f t="shared" si="11"/>
        <v>1.2965535443075389E-2</v>
      </c>
      <c r="AL40" s="862">
        <f t="shared" si="11"/>
        <v>2.2430072707564176E-2</v>
      </c>
      <c r="AM40" s="862">
        <f t="shared" si="11"/>
        <v>2.5309766767114637E-2</v>
      </c>
      <c r="AN40" s="862">
        <f t="shared" si="11"/>
        <v>3.2118164650853924E-2</v>
      </c>
      <c r="AO40" s="862">
        <f t="shared" si="11"/>
        <v>4.5636479074064276E-2</v>
      </c>
      <c r="AP40" s="862">
        <f t="shared" si="11"/>
        <v>3.53161022385775E-2</v>
      </c>
      <c r="AQ40" s="862">
        <f t="shared" si="11"/>
        <v>2.5196572972962093E-2</v>
      </c>
      <c r="AR40" s="862">
        <f t="shared" si="11"/>
        <v>2.1485711935264842E-2</v>
      </c>
      <c r="AS40" s="862">
        <f t="shared" si="11"/>
        <v>1.600187818497438E-2</v>
      </c>
      <c r="AT40" s="862">
        <f t="shared" si="11"/>
        <v>1.1249486563409024E-2</v>
      </c>
      <c r="AU40" s="862">
        <f t="shared" si="11"/>
        <v>5.5404384889882509E-3</v>
      </c>
      <c r="AV40" s="862">
        <f t="shared" si="11"/>
        <v>5.8555304023024815E-3</v>
      </c>
      <c r="AW40" s="861">
        <f t="shared" si="11"/>
        <v>4.1418434875571597E-3</v>
      </c>
      <c r="AX40" s="861">
        <f t="shared" si="11"/>
        <v>4.1274947318678734E-3</v>
      </c>
      <c r="AY40" s="31"/>
      <c r="AZ40" s="31"/>
      <c r="BA40" s="31"/>
      <c r="BB40" s="31"/>
      <c r="BC40" s="31"/>
      <c r="BD40" s="31"/>
      <c r="BE40" s="31"/>
      <c r="BG40" s="191"/>
    </row>
    <row r="41" spans="2:63" ht="17.100000000000001" customHeight="1">
      <c r="X41" s="212"/>
      <c r="Y41" s="17" t="s">
        <v>224</v>
      </c>
      <c r="Z41" s="220"/>
      <c r="AA41" s="862">
        <f t="shared" ref="AA41:AX41" si="12">AA8/AA$5</f>
        <v>0</v>
      </c>
      <c r="AB41" s="862">
        <f t="shared" si="12"/>
        <v>0</v>
      </c>
      <c r="AC41" s="862">
        <f t="shared" si="12"/>
        <v>0</v>
      </c>
      <c r="AD41" s="862">
        <f t="shared" si="12"/>
        <v>0</v>
      </c>
      <c r="AE41" s="862">
        <f t="shared" si="12"/>
        <v>0</v>
      </c>
      <c r="AF41" s="862">
        <f t="shared" si="12"/>
        <v>0</v>
      </c>
      <c r="AG41" s="862">
        <f t="shared" si="12"/>
        <v>0</v>
      </c>
      <c r="AH41" s="862">
        <f t="shared" si="12"/>
        <v>0</v>
      </c>
      <c r="AI41" s="862">
        <f t="shared" si="12"/>
        <v>0</v>
      </c>
      <c r="AJ41" s="862">
        <f t="shared" si="12"/>
        <v>0</v>
      </c>
      <c r="AK41" s="862">
        <f t="shared" si="12"/>
        <v>0</v>
      </c>
      <c r="AL41" s="862">
        <f t="shared" si="12"/>
        <v>0</v>
      </c>
      <c r="AM41" s="862">
        <f t="shared" si="12"/>
        <v>0</v>
      </c>
      <c r="AN41" s="862">
        <f t="shared" si="12"/>
        <v>0</v>
      </c>
      <c r="AO41" s="862">
        <f t="shared" si="12"/>
        <v>0</v>
      </c>
      <c r="AP41" s="862">
        <f t="shared" si="12"/>
        <v>0</v>
      </c>
      <c r="AQ41" s="862">
        <f t="shared" si="12"/>
        <v>0</v>
      </c>
      <c r="AR41" s="862">
        <f t="shared" si="12"/>
        <v>0</v>
      </c>
      <c r="AS41" s="862">
        <f t="shared" si="12"/>
        <v>0</v>
      </c>
      <c r="AT41" s="862">
        <f t="shared" si="12"/>
        <v>0</v>
      </c>
      <c r="AU41" s="862">
        <f t="shared" si="12"/>
        <v>0</v>
      </c>
      <c r="AV41" s="862">
        <f t="shared" si="12"/>
        <v>3.8727600436604059E-5</v>
      </c>
      <c r="AW41" s="863">
        <f t="shared" si="12"/>
        <v>4.4245692045465802E-5</v>
      </c>
      <c r="AX41" s="863">
        <f t="shared" si="12"/>
        <v>4.0501466773403252E-5</v>
      </c>
      <c r="AY41" s="31"/>
      <c r="AZ41" s="31"/>
      <c r="BA41" s="31"/>
      <c r="BB41" s="31"/>
      <c r="BC41" s="31"/>
      <c r="BD41" s="31"/>
      <c r="BE41" s="31"/>
      <c r="BG41" s="191"/>
    </row>
    <row r="42" spans="2:63" ht="17.100000000000001" customHeight="1">
      <c r="X42" s="212"/>
      <c r="Y42" s="519" t="s">
        <v>218</v>
      </c>
      <c r="Z42" s="220"/>
      <c r="AA42" s="862">
        <f t="shared" ref="AA42:AX42" si="13">AA9/AA$5</f>
        <v>4.5906225852604811E-5</v>
      </c>
      <c r="AB42" s="862">
        <f t="shared" si="13"/>
        <v>0</v>
      </c>
      <c r="AC42" s="862">
        <f t="shared" si="13"/>
        <v>1.2349574925699688E-3</v>
      </c>
      <c r="AD42" s="862">
        <f t="shared" si="13"/>
        <v>7.8670878124451581E-3</v>
      </c>
      <c r="AE42" s="862">
        <f t="shared" si="13"/>
        <v>1.1638966497971423E-2</v>
      </c>
      <c r="AF42" s="862">
        <f t="shared" si="13"/>
        <v>1.0733441371691124E-2</v>
      </c>
      <c r="AG42" s="862">
        <f t="shared" si="13"/>
        <v>1.0737356719774955E-2</v>
      </c>
      <c r="AH42" s="862">
        <f t="shared" si="13"/>
        <v>1.205042400688248E-2</v>
      </c>
      <c r="AI42" s="862">
        <f t="shared" si="13"/>
        <v>1.1459113650131988E-2</v>
      </c>
      <c r="AJ42" s="862">
        <f t="shared" si="13"/>
        <v>1.1217413870315036E-2</v>
      </c>
      <c r="AK42" s="862">
        <f t="shared" si="13"/>
        <v>1.2374463929529121E-2</v>
      </c>
      <c r="AL42" s="862">
        <f t="shared" si="13"/>
        <v>1.1305922561959987E-2</v>
      </c>
      <c r="AM42" s="862">
        <f t="shared" si="13"/>
        <v>1.316374063004574E-2</v>
      </c>
      <c r="AN42" s="862">
        <f t="shared" si="13"/>
        <v>1.273524416961748E-2</v>
      </c>
      <c r="AO42" s="862">
        <f t="shared" si="13"/>
        <v>1.880322988023506E-2</v>
      </c>
      <c r="AP42" s="862">
        <f t="shared" si="13"/>
        <v>1.7602288468823498E-2</v>
      </c>
      <c r="AQ42" s="862">
        <f t="shared" si="13"/>
        <v>1.6684299643917763E-2</v>
      </c>
      <c r="AR42" s="862">
        <f t="shared" si="13"/>
        <v>1.5827139902502667E-2</v>
      </c>
      <c r="AS42" s="862">
        <f t="shared" si="13"/>
        <v>1.2228439103205625E-2</v>
      </c>
      <c r="AT42" s="862">
        <f t="shared" si="13"/>
        <v>7.209507675899487E-3</v>
      </c>
      <c r="AU42" s="862">
        <f t="shared" si="13"/>
        <v>7.1353737232586305E-3</v>
      </c>
      <c r="AV42" s="862">
        <f t="shared" si="13"/>
        <v>5.5012384401600485E-3</v>
      </c>
      <c r="AW42" s="861">
        <f t="shared" si="13"/>
        <v>4.1814224709496861E-3</v>
      </c>
      <c r="AX42" s="861">
        <f t="shared" si="13"/>
        <v>3.4377707689381598E-3</v>
      </c>
      <c r="AY42" s="31"/>
      <c r="AZ42" s="31"/>
      <c r="BA42" s="31"/>
      <c r="BB42" s="31"/>
      <c r="BC42" s="31"/>
      <c r="BD42" s="31"/>
      <c r="BE42" s="31"/>
    </row>
    <row r="43" spans="2:63" ht="17.100000000000001" customHeight="1">
      <c r="X43" s="212"/>
      <c r="Y43" s="671" t="s">
        <v>503</v>
      </c>
      <c r="Z43" s="220"/>
      <c r="AA43" s="354">
        <f t="shared" ref="AA43:AX43" si="14">AA10/AA$5</f>
        <v>4.5191187359603299E-8</v>
      </c>
      <c r="AB43" s="354">
        <f t="shared" si="14"/>
        <v>0</v>
      </c>
      <c r="AC43" s="354">
        <f t="shared" si="14"/>
        <v>1.2157217107558982E-6</v>
      </c>
      <c r="AD43" s="354">
        <f t="shared" si="14"/>
        <v>7.7445495181453216E-6</v>
      </c>
      <c r="AE43" s="354">
        <f t="shared" si="14"/>
        <v>1.1457677164983655E-5</v>
      </c>
      <c r="AF43" s="354">
        <f t="shared" si="14"/>
        <v>1.0566256559596652E-5</v>
      </c>
      <c r="AG43" s="354">
        <f t="shared" si="14"/>
        <v>1.0722356419126951E-5</v>
      </c>
      <c r="AH43" s="354">
        <f t="shared" si="14"/>
        <v>3.4342018906820815E-5</v>
      </c>
      <c r="AI43" s="354">
        <f t="shared" si="14"/>
        <v>3.3439622888595862E-5</v>
      </c>
      <c r="AJ43" s="354">
        <f t="shared" si="14"/>
        <v>1.5383403590832624E-4</v>
      </c>
      <c r="AK43" s="354">
        <f t="shared" si="14"/>
        <v>8.0456566125377334E-5</v>
      </c>
      <c r="AL43" s="354">
        <f t="shared" si="14"/>
        <v>5.9643371923214982E-5</v>
      </c>
      <c r="AM43" s="354">
        <f t="shared" si="14"/>
        <v>1.1751950200793153E-4</v>
      </c>
      <c r="AN43" s="354">
        <f t="shared" si="14"/>
        <v>1.0206259695691778E-4</v>
      </c>
      <c r="AO43" s="354">
        <f t="shared" si="14"/>
        <v>2.460144039384438E-4</v>
      </c>
      <c r="AP43" s="354">
        <f t="shared" si="14"/>
        <v>2.3405864021133142E-4</v>
      </c>
      <c r="AQ43" s="354">
        <f t="shared" si="14"/>
        <v>1.9448578775223388E-4</v>
      </c>
      <c r="AR43" s="354">
        <f t="shared" si="14"/>
        <v>1.8441875270111801E-4</v>
      </c>
      <c r="AS43" s="354">
        <f t="shared" si="14"/>
        <v>1.4795681097437745E-4</v>
      </c>
      <c r="AT43" s="354">
        <f t="shared" si="14"/>
        <v>1.1060052094031026E-4</v>
      </c>
      <c r="AU43" s="354">
        <f t="shared" si="14"/>
        <v>1.3069890394322751E-4</v>
      </c>
      <c r="AV43" s="354">
        <f t="shared" si="14"/>
        <v>1.2677169949985376E-4</v>
      </c>
      <c r="AW43" s="354">
        <f t="shared" si="14"/>
        <v>8.2118296490789469E-5</v>
      </c>
      <c r="AX43" s="354">
        <f t="shared" si="14"/>
        <v>7.4514405975319834E-5</v>
      </c>
      <c r="AY43" s="31"/>
      <c r="AZ43" s="31"/>
      <c r="BA43" s="31"/>
      <c r="BB43" s="31"/>
      <c r="BC43" s="31"/>
      <c r="BD43" s="31"/>
      <c r="BE43" s="31"/>
      <c r="BG43" s="191"/>
    </row>
    <row r="44" spans="2:63" ht="17.100000000000001" customHeight="1">
      <c r="X44" s="212"/>
      <c r="Y44" s="965" t="s">
        <v>327</v>
      </c>
      <c r="Z44" s="498"/>
      <c r="AA44" s="862">
        <f t="shared" ref="AA44:AX44" si="15">AA11/AA$5</f>
        <v>0</v>
      </c>
      <c r="AB44" s="862">
        <f t="shared" si="15"/>
        <v>0</v>
      </c>
      <c r="AC44" s="862">
        <f t="shared" si="15"/>
        <v>2.3679257894702492E-4</v>
      </c>
      <c r="AD44" s="862">
        <f t="shared" si="15"/>
        <v>3.9646922942486182E-3</v>
      </c>
      <c r="AE44" s="862">
        <f t="shared" si="15"/>
        <v>1.7658392722018419E-2</v>
      </c>
      <c r="AF44" s="862">
        <f t="shared" si="15"/>
        <v>3.6666147160890755E-2</v>
      </c>
      <c r="AG44" s="862">
        <f t="shared" si="15"/>
        <v>5.3973814588363207E-2</v>
      </c>
      <c r="AH44" s="862">
        <f t="shared" si="15"/>
        <v>7.1275746010028992E-2</v>
      </c>
      <c r="AI44" s="862">
        <f t="shared" si="15"/>
        <v>8.9510603717301823E-2</v>
      </c>
      <c r="AJ44" s="862">
        <f t="shared" si="15"/>
        <v>0.10325814949159118</v>
      </c>
      <c r="AK44" s="862">
        <f t="shared" si="15"/>
        <v>0.13006637506633117</v>
      </c>
      <c r="AL44" s="862">
        <f t="shared" si="15"/>
        <v>0.18391097805289958</v>
      </c>
      <c r="AM44" s="862">
        <f t="shared" si="15"/>
        <v>0.27359282688791414</v>
      </c>
      <c r="AN44" s="862">
        <f t="shared" si="15"/>
        <v>0.34235619271817408</v>
      </c>
      <c r="AO44" s="862">
        <f t="shared" si="15"/>
        <v>0.56866323492272008</v>
      </c>
      <c r="AP44" s="862">
        <f t="shared" si="15"/>
        <v>0.69302993908154276</v>
      </c>
      <c r="AQ44" s="862">
        <f t="shared" si="15"/>
        <v>0.74062350754557893</v>
      </c>
      <c r="AR44" s="862">
        <f t="shared" si="15"/>
        <v>0.80491806335214966</v>
      </c>
      <c r="AS44" s="862">
        <f t="shared" si="15"/>
        <v>0.81206694179998784</v>
      </c>
      <c r="AT44" s="862">
        <f t="shared" si="15"/>
        <v>0.8585674705555314</v>
      </c>
      <c r="AU44" s="862">
        <f t="shared" si="15"/>
        <v>0.87788917147316026</v>
      </c>
      <c r="AV44" s="862">
        <f t="shared" si="15"/>
        <v>0.88656905683982545</v>
      </c>
      <c r="AW44" s="862">
        <f t="shared" si="15"/>
        <v>0.89703820402814183</v>
      </c>
      <c r="AX44" s="862">
        <f t="shared" si="15"/>
        <v>0.9029655664319528</v>
      </c>
      <c r="AY44" s="153"/>
      <c r="AZ44" s="153"/>
      <c r="BA44" s="153"/>
      <c r="BB44" s="153"/>
      <c r="BC44" s="153"/>
      <c r="BD44" s="153"/>
      <c r="BE44" s="153"/>
      <c r="BG44" s="191"/>
    </row>
    <row r="45" spans="2:63" ht="17.100000000000001" customHeight="1">
      <c r="X45" s="212"/>
      <c r="Y45" s="696" t="s">
        <v>329</v>
      </c>
      <c r="Z45" s="221"/>
      <c r="AA45" s="862">
        <f t="shared" ref="AA45:AX45" si="16">AA12/AA$5</f>
        <v>8.42272807171201E-5</v>
      </c>
      <c r="AB45" s="862">
        <f t="shared" si="16"/>
        <v>0</v>
      </c>
      <c r="AC45" s="862">
        <f t="shared" si="16"/>
        <v>2.2658606641804634E-3</v>
      </c>
      <c r="AD45" s="862">
        <f t="shared" si="16"/>
        <v>1.4434282089157069E-2</v>
      </c>
      <c r="AE45" s="862">
        <f t="shared" si="16"/>
        <v>2.1354804937120962E-2</v>
      </c>
      <c r="AF45" s="862">
        <f t="shared" si="16"/>
        <v>1.9693376283576168E-2</v>
      </c>
      <c r="AG45" s="862">
        <f t="shared" si="16"/>
        <v>1.8378870869139474E-2</v>
      </c>
      <c r="AH45" s="862">
        <f t="shared" si="16"/>
        <v>1.9156901070589955E-2</v>
      </c>
      <c r="AI45" s="862">
        <f t="shared" si="16"/>
        <v>1.8973938028004525E-2</v>
      </c>
      <c r="AJ45" s="862">
        <f t="shared" si="16"/>
        <v>1.8663250000787644E-2</v>
      </c>
      <c r="AK45" s="862">
        <f t="shared" si="16"/>
        <v>2.1199685388503392E-2</v>
      </c>
      <c r="AL45" s="862">
        <f t="shared" si="16"/>
        <v>2.3209782039589896E-2</v>
      </c>
      <c r="AM45" s="862">
        <f t="shared" si="16"/>
        <v>3.0279252940177175E-2</v>
      </c>
      <c r="AN45" s="862">
        <f t="shared" si="16"/>
        <v>4.5043912777317327E-2</v>
      </c>
      <c r="AO45" s="862">
        <f t="shared" si="16"/>
        <v>7.2783199479528105E-2</v>
      </c>
      <c r="AP45" s="862">
        <f t="shared" si="16"/>
        <v>7.3676947610514201E-2</v>
      </c>
      <c r="AQ45" s="862">
        <f t="shared" si="16"/>
        <v>8.2106786892331349E-2</v>
      </c>
      <c r="AR45" s="862">
        <f t="shared" si="16"/>
        <v>8.6076964001972442E-2</v>
      </c>
      <c r="AS45" s="862">
        <f t="shared" si="16"/>
        <v>7.8817326395731413E-2</v>
      </c>
      <c r="AT45" s="862">
        <f t="shared" si="16"/>
        <v>7.7391897333279489E-2</v>
      </c>
      <c r="AU45" s="862">
        <f t="shared" si="16"/>
        <v>7.5662834795845915E-2</v>
      </c>
      <c r="AV45" s="862">
        <f t="shared" si="16"/>
        <v>7.4414658725389438E-2</v>
      </c>
      <c r="AW45" s="862">
        <f t="shared" si="16"/>
        <v>7.1536716863691535E-2</v>
      </c>
      <c r="AX45" s="862">
        <f t="shared" si="16"/>
        <v>7.0155497189488866E-2</v>
      </c>
      <c r="AY45" s="153"/>
      <c r="AZ45" s="153"/>
      <c r="BA45" s="153"/>
      <c r="BB45" s="153"/>
      <c r="BC45" s="153"/>
      <c r="BD45" s="153"/>
      <c r="BE45" s="153"/>
      <c r="BG45" s="191"/>
    </row>
    <row r="46" spans="2:63" ht="17.100000000000001" customHeight="1">
      <c r="X46" s="212"/>
      <c r="Y46" s="519" t="s">
        <v>216</v>
      </c>
      <c r="Z46" s="220"/>
      <c r="AA46" s="862" t="e">
        <f t="shared" ref="AA46:AX46" si="17">AA13/AA$5</f>
        <v>#VALUE!</v>
      </c>
      <c r="AB46" s="862" t="e">
        <f t="shared" si="17"/>
        <v>#VALUE!</v>
      </c>
      <c r="AC46" s="862" t="e">
        <f t="shared" si="17"/>
        <v>#VALUE!</v>
      </c>
      <c r="AD46" s="862" t="e">
        <f t="shared" si="17"/>
        <v>#VALUE!</v>
      </c>
      <c r="AE46" s="862" t="e">
        <f t="shared" si="17"/>
        <v>#VALUE!</v>
      </c>
      <c r="AF46" s="862" t="e">
        <f t="shared" si="17"/>
        <v>#VALUE!</v>
      </c>
      <c r="AG46" s="862">
        <f t="shared" si="17"/>
        <v>9.9703128320946263E-6</v>
      </c>
      <c r="AH46" s="862">
        <f t="shared" si="17"/>
        <v>2.7281201094454245E-5</v>
      </c>
      <c r="AI46" s="862">
        <f t="shared" si="17"/>
        <v>7.632868880665179E-5</v>
      </c>
      <c r="AJ46" s="862">
        <f t="shared" si="17"/>
        <v>1.5467531382216582E-4</v>
      </c>
      <c r="AK46" s="862">
        <f t="shared" si="17"/>
        <v>2.0259611640881733E-4</v>
      </c>
      <c r="AL46" s="862">
        <f t="shared" si="17"/>
        <v>2.7532957038996393E-4</v>
      </c>
      <c r="AM46" s="862">
        <f t="shared" si="17"/>
        <v>3.6906129700025735E-4</v>
      </c>
      <c r="AN46" s="862">
        <f t="shared" si="17"/>
        <v>4.0374297975144925E-4</v>
      </c>
      <c r="AO46" s="862">
        <f t="shared" si="17"/>
        <v>5.6552087436140047E-4</v>
      </c>
      <c r="AP46" s="862">
        <f t="shared" si="17"/>
        <v>5.7676861284471136E-4</v>
      </c>
      <c r="AQ46" s="862">
        <f t="shared" si="17"/>
        <v>5.1283989056940702E-4</v>
      </c>
      <c r="AR46" s="862">
        <f t="shared" si="17"/>
        <v>4.6475790984220868E-4</v>
      </c>
      <c r="AS46" s="862">
        <f t="shared" si="17"/>
        <v>4.0971317931914441E-4</v>
      </c>
      <c r="AT46" s="862">
        <f t="shared" si="17"/>
        <v>3.8901818639652775E-4</v>
      </c>
      <c r="AU46" s="862">
        <f t="shared" si="17"/>
        <v>3.5880849206528789E-4</v>
      </c>
      <c r="AV46" s="862">
        <f t="shared" si="17"/>
        <v>3.2559277351081007E-4</v>
      </c>
      <c r="AW46" s="354">
        <f t="shared" si="17"/>
        <v>2.965932296548013E-4</v>
      </c>
      <c r="AX46" s="354">
        <f t="shared" si="17"/>
        <v>2.7702788982170292E-4</v>
      </c>
      <c r="AY46" s="153"/>
      <c r="AZ46" s="153"/>
      <c r="BA46" s="153"/>
      <c r="BB46" s="153"/>
      <c r="BC46" s="153"/>
      <c r="BD46" s="153"/>
      <c r="BE46" s="153"/>
      <c r="BG46" s="191"/>
      <c r="BH46" s="191"/>
    </row>
    <row r="47" spans="2:63" ht="17.100000000000001" customHeight="1">
      <c r="X47" s="212"/>
      <c r="Y47" s="519" t="s">
        <v>217</v>
      </c>
      <c r="Z47" s="220"/>
      <c r="AA47" s="862">
        <f t="shared" ref="AA47:AX47" si="18">AA14/AA$5</f>
        <v>0</v>
      </c>
      <c r="AB47" s="862">
        <f t="shared" si="18"/>
        <v>0</v>
      </c>
      <c r="AC47" s="862">
        <f t="shared" si="18"/>
        <v>4.241791779833361E-3</v>
      </c>
      <c r="AD47" s="862">
        <f t="shared" si="18"/>
        <v>3.1178788882172886E-2</v>
      </c>
      <c r="AE47" s="862">
        <f t="shared" si="18"/>
        <v>5.0441883213922963E-2</v>
      </c>
      <c r="AF47" s="862">
        <f t="shared" si="18"/>
        <v>5.9554182523402305E-2</v>
      </c>
      <c r="AG47" s="862">
        <f t="shared" si="18"/>
        <v>9.3165452995271195E-2</v>
      </c>
      <c r="AH47" s="862">
        <f t="shared" si="18"/>
        <v>0.11918241003467858</v>
      </c>
      <c r="AI47" s="862">
        <f t="shared" si="18"/>
        <v>0.13259469771760748</v>
      </c>
      <c r="AJ47" s="862">
        <f t="shared" si="18"/>
        <v>0.12687488632610922</v>
      </c>
      <c r="AK47" s="862">
        <f t="shared" si="18"/>
        <v>0.13644454213656473</v>
      </c>
      <c r="AL47" s="862">
        <f t="shared" si="18"/>
        <v>0.1516465062316398</v>
      </c>
      <c r="AM47" s="862">
        <f t="shared" si="18"/>
        <v>0.18172101644860283</v>
      </c>
      <c r="AN47" s="862">
        <f t="shared" si="18"/>
        <v>0.17496916828370424</v>
      </c>
      <c r="AO47" s="862">
        <f t="shared" si="18"/>
        <v>0.18907338923155448</v>
      </c>
      <c r="AP47" s="862">
        <f t="shared" si="18"/>
        <v>0.1332228861847202</v>
      </c>
      <c r="AQ47" s="862">
        <f t="shared" si="18"/>
        <v>7.721996320038034E-2</v>
      </c>
      <c r="AR47" s="862">
        <f t="shared" si="18"/>
        <v>5.3876771775852483E-2</v>
      </c>
      <c r="AS47" s="862">
        <f t="shared" si="18"/>
        <v>4.859961216828939E-2</v>
      </c>
      <c r="AT47" s="862">
        <f t="shared" si="18"/>
        <v>4.0649211372083389E-2</v>
      </c>
      <c r="AU47" s="862">
        <f t="shared" si="18"/>
        <v>2.883494209183305E-2</v>
      </c>
      <c r="AV47" s="862">
        <f t="shared" si="18"/>
        <v>2.4532073166166086E-2</v>
      </c>
      <c r="AW47" s="862">
        <f t="shared" si="18"/>
        <v>1.9281004698213811E-2</v>
      </c>
      <c r="AX47" s="862">
        <f t="shared" si="18"/>
        <v>1.5400048249076807E-2</v>
      </c>
      <c r="AY47" s="153"/>
      <c r="AZ47" s="153"/>
      <c r="BA47" s="153"/>
      <c r="BB47" s="153"/>
      <c r="BC47" s="153"/>
      <c r="BD47" s="153"/>
      <c r="BE47" s="153"/>
      <c r="BG47" s="191"/>
      <c r="BH47" s="191"/>
    </row>
    <row r="48" spans="2:63" ht="17.100000000000001" customHeight="1">
      <c r="X48" s="503"/>
      <c r="Y48" s="696" t="s">
        <v>328</v>
      </c>
      <c r="Z48" s="220"/>
      <c r="AA48" s="862">
        <f t="shared" ref="AA48:AX48" si="19">AA15/AA$5</f>
        <v>0</v>
      </c>
      <c r="AB48" s="862">
        <f t="shared" si="19"/>
        <v>0</v>
      </c>
      <c r="AC48" s="862">
        <f t="shared" si="19"/>
        <v>0</v>
      </c>
      <c r="AD48" s="862">
        <f t="shared" si="19"/>
        <v>0</v>
      </c>
      <c r="AE48" s="862">
        <f t="shared" si="19"/>
        <v>0</v>
      </c>
      <c r="AF48" s="862">
        <f t="shared" si="19"/>
        <v>0</v>
      </c>
      <c r="AG48" s="862">
        <f t="shared" si="19"/>
        <v>0</v>
      </c>
      <c r="AH48" s="862">
        <f t="shared" si="19"/>
        <v>0</v>
      </c>
      <c r="AI48" s="862">
        <f t="shared" si="19"/>
        <v>0</v>
      </c>
      <c r="AJ48" s="862">
        <f t="shared" si="19"/>
        <v>0</v>
      </c>
      <c r="AK48" s="862">
        <f t="shared" si="19"/>
        <v>0</v>
      </c>
      <c r="AL48" s="862">
        <f t="shared" si="19"/>
        <v>0</v>
      </c>
      <c r="AM48" s="862">
        <f t="shared" si="19"/>
        <v>0</v>
      </c>
      <c r="AN48" s="862">
        <f t="shared" si="19"/>
        <v>8.9882413543749894E-5</v>
      </c>
      <c r="AO48" s="862">
        <f t="shared" si="19"/>
        <v>2.16544184349328E-4</v>
      </c>
      <c r="AP48" s="862">
        <f t="shared" si="19"/>
        <v>2.8089838277320898E-4</v>
      </c>
      <c r="AQ48" s="862">
        <f t="shared" si="19"/>
        <v>3.3895347755913906E-4</v>
      </c>
      <c r="AR48" s="862">
        <f t="shared" si="19"/>
        <v>5.8602802386190458E-4</v>
      </c>
      <c r="AS48" s="862">
        <f t="shared" si="19"/>
        <v>7.4128631903530562E-4</v>
      </c>
      <c r="AT48" s="862">
        <f t="shared" si="19"/>
        <v>2.0111919306706298E-3</v>
      </c>
      <c r="AU48" s="862">
        <f t="shared" si="19"/>
        <v>2.1426367232645067E-3</v>
      </c>
      <c r="AV48" s="862">
        <f t="shared" si="19"/>
        <v>2.0064948730809753E-3</v>
      </c>
      <c r="AW48" s="861">
        <f t="shared" si="19"/>
        <v>2.7872813103897885E-3</v>
      </c>
      <c r="AX48" s="861">
        <f t="shared" si="19"/>
        <v>3.0092526197407154E-3</v>
      </c>
      <c r="AY48" s="153"/>
      <c r="AZ48" s="153"/>
      <c r="BA48" s="153"/>
      <c r="BB48" s="153"/>
      <c r="BC48" s="153"/>
      <c r="BD48" s="153"/>
      <c r="BE48" s="153"/>
      <c r="BG48" s="191"/>
      <c r="BH48" s="191"/>
    </row>
    <row r="49" spans="24:60" ht="17.100000000000001" customHeight="1">
      <c r="X49" s="215" t="s">
        <v>50</v>
      </c>
      <c r="Y49" s="1040"/>
      <c r="Z49" s="351"/>
      <c r="AA49" s="865">
        <f t="shared" ref="AA49:AX49" si="20">AA16/AA$16</f>
        <v>1</v>
      </c>
      <c r="AB49" s="865">
        <f t="shared" si="20"/>
        <v>1</v>
      </c>
      <c r="AC49" s="865">
        <f t="shared" si="20"/>
        <v>1</v>
      </c>
      <c r="AD49" s="865">
        <f t="shared" si="20"/>
        <v>1</v>
      </c>
      <c r="AE49" s="865">
        <f t="shared" si="20"/>
        <v>1</v>
      </c>
      <c r="AF49" s="865">
        <f t="shared" si="20"/>
        <v>1</v>
      </c>
      <c r="AG49" s="865">
        <f t="shared" si="20"/>
        <v>1</v>
      </c>
      <c r="AH49" s="865">
        <f t="shared" si="20"/>
        <v>1</v>
      </c>
      <c r="AI49" s="865">
        <f t="shared" si="20"/>
        <v>1</v>
      </c>
      <c r="AJ49" s="865">
        <f t="shared" si="20"/>
        <v>1</v>
      </c>
      <c r="AK49" s="865">
        <f t="shared" si="20"/>
        <v>1</v>
      </c>
      <c r="AL49" s="865">
        <f t="shared" si="20"/>
        <v>1</v>
      </c>
      <c r="AM49" s="865">
        <f t="shared" si="20"/>
        <v>1</v>
      </c>
      <c r="AN49" s="865">
        <f t="shared" si="20"/>
        <v>1</v>
      </c>
      <c r="AO49" s="865">
        <f t="shared" si="20"/>
        <v>1</v>
      </c>
      <c r="AP49" s="865">
        <f t="shared" si="20"/>
        <v>1</v>
      </c>
      <c r="AQ49" s="865">
        <f t="shared" si="20"/>
        <v>1</v>
      </c>
      <c r="AR49" s="865">
        <f t="shared" si="20"/>
        <v>1</v>
      </c>
      <c r="AS49" s="865">
        <f t="shared" si="20"/>
        <v>1</v>
      </c>
      <c r="AT49" s="865">
        <f t="shared" si="20"/>
        <v>1</v>
      </c>
      <c r="AU49" s="865">
        <f t="shared" si="20"/>
        <v>1</v>
      </c>
      <c r="AV49" s="865">
        <f t="shared" si="20"/>
        <v>1</v>
      </c>
      <c r="AW49" s="865">
        <f t="shared" si="20"/>
        <v>1</v>
      </c>
      <c r="AX49" s="865">
        <f t="shared" si="20"/>
        <v>1</v>
      </c>
      <c r="AY49" s="153"/>
      <c r="AZ49" s="153"/>
      <c r="BA49" s="153"/>
      <c r="BB49" s="153"/>
      <c r="BC49" s="153"/>
      <c r="BD49" s="153"/>
      <c r="BE49" s="153"/>
      <c r="BG49" s="191"/>
      <c r="BH49" s="191"/>
    </row>
    <row r="50" spans="24:60" ht="17.100000000000001" customHeight="1">
      <c r="X50" s="215"/>
      <c r="Y50" s="17" t="s">
        <v>220</v>
      </c>
      <c r="Z50" s="353"/>
      <c r="AA50" s="864">
        <f t="shared" ref="AA50:AX50" si="21">AA17/AA$16</f>
        <v>5.0604576933414427E-2</v>
      </c>
      <c r="AB50" s="864">
        <f t="shared" si="21"/>
        <v>5.104205923611059E-2</v>
      </c>
      <c r="AC50" s="864">
        <f t="shared" si="21"/>
        <v>5.1445721901018489E-2</v>
      </c>
      <c r="AD50" s="864">
        <f t="shared" si="21"/>
        <v>5.1727612297733989E-2</v>
      </c>
      <c r="AE50" s="864">
        <f t="shared" si="21"/>
        <v>5.1822252678110976E-2</v>
      </c>
      <c r="AF50" s="864">
        <f t="shared" si="21"/>
        <v>5.1924146886330728E-2</v>
      </c>
      <c r="AG50" s="864">
        <f t="shared" si="21"/>
        <v>6.6094221627238062E-2</v>
      </c>
      <c r="AH50" s="864">
        <f t="shared" si="21"/>
        <v>8.4329270650254862E-2</v>
      </c>
      <c r="AI50" s="864">
        <f t="shared" si="21"/>
        <v>9.9330800683882545E-2</v>
      </c>
      <c r="AJ50" s="864">
        <f t="shared" si="21"/>
        <v>0.11967626589795402</v>
      </c>
      <c r="AK50" s="864">
        <f t="shared" si="21"/>
        <v>0.1399195338542597</v>
      </c>
      <c r="AL50" s="864">
        <f t="shared" si="21"/>
        <v>0.13463261120389008</v>
      </c>
      <c r="AM50" s="864">
        <f t="shared" si="21"/>
        <v>0.13667180171762194</v>
      </c>
      <c r="AN50" s="864">
        <f t="shared" si="21"/>
        <v>0.13683700729989681</v>
      </c>
      <c r="AO50" s="864">
        <f t="shared" si="21"/>
        <v>0.11783436729841164</v>
      </c>
      <c r="AP50" s="864">
        <f t="shared" si="21"/>
        <v>0.12067198940367099</v>
      </c>
      <c r="AQ50" s="864">
        <f t="shared" si="21"/>
        <v>0.12127054955157431</v>
      </c>
      <c r="AR50" s="864">
        <f t="shared" si="21"/>
        <v>0.12338804715473875</v>
      </c>
      <c r="AS50" s="864">
        <f t="shared" si="21"/>
        <v>0.11299255842054018</v>
      </c>
      <c r="AT50" s="864">
        <f t="shared" si="21"/>
        <v>0.1133453154835953</v>
      </c>
      <c r="AU50" s="864">
        <f t="shared" si="21"/>
        <v>5.845615843079837E-2</v>
      </c>
      <c r="AV50" s="864">
        <f t="shared" si="21"/>
        <v>5.4973489948465647E-2</v>
      </c>
      <c r="AW50" s="864">
        <f t="shared" si="21"/>
        <v>4.2960970786419042E-2</v>
      </c>
      <c r="AX50" s="864">
        <f t="shared" si="21"/>
        <v>3.3779572142029778E-2</v>
      </c>
      <c r="AY50" s="31"/>
      <c r="AZ50" s="31"/>
      <c r="BA50" s="31"/>
      <c r="BB50" s="31"/>
      <c r="BC50" s="31"/>
      <c r="BD50" s="31"/>
      <c r="BE50" s="31"/>
    </row>
    <row r="51" spans="24:60" ht="17.100000000000001" customHeight="1">
      <c r="X51" s="215"/>
      <c r="Y51" s="17" t="s">
        <v>219</v>
      </c>
      <c r="Z51" s="221"/>
      <c r="AA51" s="864">
        <f t="shared" ref="AA51:AX51" si="22">AA18/AA$16</f>
        <v>3.1144233446866693E-2</v>
      </c>
      <c r="AB51" s="864">
        <f t="shared" si="22"/>
        <v>2.2768365542865789E-2</v>
      </c>
      <c r="AC51" s="864">
        <f t="shared" si="22"/>
        <v>1.5039995416329359E-2</v>
      </c>
      <c r="AD51" s="864">
        <f t="shared" si="22"/>
        <v>9.6430303008393156E-3</v>
      </c>
      <c r="AE51" s="864">
        <f t="shared" si="22"/>
        <v>7.8310819785033601E-3</v>
      </c>
      <c r="AF51" s="864">
        <f t="shared" si="22"/>
        <v>5.8802546582400091E-3</v>
      </c>
      <c r="AG51" s="864">
        <f t="shared" si="22"/>
        <v>5.3577903545861732E-3</v>
      </c>
      <c r="AH51" s="353">
        <f t="shared" si="22"/>
        <v>4.4161355210804148E-3</v>
      </c>
      <c r="AI51" s="353">
        <f t="shared" si="22"/>
        <v>4.4271885792436065E-3</v>
      </c>
      <c r="AJ51" s="353">
        <f t="shared" si="22"/>
        <v>3.2965216001678132E-3</v>
      </c>
      <c r="AK51" s="353">
        <f t="shared" si="22"/>
        <v>2.2242623945108904E-3</v>
      </c>
      <c r="AL51" s="353">
        <f t="shared" si="22"/>
        <v>2.3166978457878681E-3</v>
      </c>
      <c r="AM51" s="353">
        <f t="shared" si="22"/>
        <v>2.373192364765938E-3</v>
      </c>
      <c r="AN51" s="353">
        <f t="shared" si="22"/>
        <v>2.5018169835077466E-3</v>
      </c>
      <c r="AO51" s="353">
        <f t="shared" si="22"/>
        <v>2.35831023309161E-3</v>
      </c>
      <c r="AP51" s="353">
        <f t="shared" si="22"/>
        <v>2.5231365863913903E-3</v>
      </c>
      <c r="AQ51" s="353">
        <f t="shared" si="22"/>
        <v>2.4241597865256848E-3</v>
      </c>
      <c r="AR51" s="353">
        <f t="shared" si="22"/>
        <v>2.7310644163581217E-3</v>
      </c>
      <c r="AS51" s="353">
        <f t="shared" si="22"/>
        <v>3.758870713269869E-3</v>
      </c>
      <c r="AT51" s="353">
        <f t="shared" si="22"/>
        <v>4.0084136312754223E-3</v>
      </c>
      <c r="AU51" s="353">
        <f t="shared" si="22"/>
        <v>3.5946570164594898E-3</v>
      </c>
      <c r="AV51" s="353">
        <f t="shared" si="22"/>
        <v>4.0592833224928453E-3</v>
      </c>
      <c r="AW51" s="353">
        <f t="shared" si="22"/>
        <v>3.861028274027629E-3</v>
      </c>
      <c r="AX51" s="353">
        <f t="shared" si="22"/>
        <v>2.9244606007289694E-3</v>
      </c>
      <c r="AY51" s="31"/>
      <c r="AZ51" s="31"/>
      <c r="BA51" s="31"/>
      <c r="BB51" s="31"/>
      <c r="BC51" s="31"/>
      <c r="BD51" s="31"/>
      <c r="BE51" s="31"/>
    </row>
    <row r="52" spans="24:60" ht="17.100000000000001" customHeight="1">
      <c r="X52" s="215"/>
      <c r="Y52" s="17" t="s">
        <v>222</v>
      </c>
      <c r="Z52" s="221"/>
      <c r="AA52" s="864">
        <f t="shared" ref="AA52:AX52" si="23">AA19/AA$16</f>
        <v>0.21767336937425263</v>
      </c>
      <c r="AB52" s="864">
        <f t="shared" si="23"/>
        <v>0.21955518032180354</v>
      </c>
      <c r="AC52" s="864">
        <f t="shared" si="23"/>
        <v>0.22129151757992757</v>
      </c>
      <c r="AD52" s="864">
        <f t="shared" si="23"/>
        <v>0.22250405676443746</v>
      </c>
      <c r="AE52" s="864">
        <f t="shared" si="23"/>
        <v>0.22291114821196845</v>
      </c>
      <c r="AF52" s="864">
        <f t="shared" si="23"/>
        <v>0.22334944168198601</v>
      </c>
      <c r="AG52" s="864">
        <f t="shared" si="23"/>
        <v>0.25307507558155207</v>
      </c>
      <c r="AH52" s="864">
        <f t="shared" si="23"/>
        <v>0.29042425604605898</v>
      </c>
      <c r="AI52" s="864">
        <f t="shared" si="23"/>
        <v>0.35535163194898295</v>
      </c>
      <c r="AJ52" s="864">
        <f t="shared" si="23"/>
        <v>0.47891062486432479</v>
      </c>
      <c r="AK52" s="864">
        <f t="shared" si="23"/>
        <v>0.57031999439948466</v>
      </c>
      <c r="AL52" s="864">
        <f t="shared" si="23"/>
        <v>0.52683023613404423</v>
      </c>
      <c r="AM52" s="864">
        <f t="shared" si="23"/>
        <v>0.56379545217012772</v>
      </c>
      <c r="AN52" s="864">
        <f t="shared" si="23"/>
        <v>0.58032970043633514</v>
      </c>
      <c r="AO52" s="864">
        <f t="shared" si="23"/>
        <v>0.5895039105909502</v>
      </c>
      <c r="AP52" s="864">
        <f t="shared" si="23"/>
        <v>0.53275267881879163</v>
      </c>
      <c r="AQ52" s="864">
        <f t="shared" si="23"/>
        <v>0.548384104741516</v>
      </c>
      <c r="AR52" s="864">
        <f t="shared" si="23"/>
        <v>0.55993025329038315</v>
      </c>
      <c r="AS52" s="864">
        <f t="shared" si="23"/>
        <v>0.58134419188444042</v>
      </c>
      <c r="AT52" s="864">
        <f t="shared" si="23"/>
        <v>0.52116271418027826</v>
      </c>
      <c r="AU52" s="864">
        <f t="shared" si="23"/>
        <v>0.5210755178380847</v>
      </c>
      <c r="AV52" s="864">
        <f t="shared" si="23"/>
        <v>0.49616661890753683</v>
      </c>
      <c r="AW52" s="864">
        <f t="shared" si="23"/>
        <v>0.47264754954690402</v>
      </c>
      <c r="AX52" s="864">
        <f t="shared" si="23"/>
        <v>0.47430006734286378</v>
      </c>
      <c r="AY52" s="31"/>
      <c r="AZ52" s="31"/>
      <c r="BA52" s="31"/>
      <c r="BB52" s="31"/>
      <c r="BC52" s="31"/>
      <c r="BD52" s="31"/>
      <c r="BE52" s="31"/>
    </row>
    <row r="53" spans="24:60" ht="17.100000000000001" customHeight="1">
      <c r="X53" s="215"/>
      <c r="Y53" s="671" t="s">
        <v>503</v>
      </c>
      <c r="Z53" s="221"/>
      <c r="AA53" s="864">
        <f t="shared" ref="AA53:AX53" si="24">AA20/AA$16</f>
        <v>4.7940230627845654E-3</v>
      </c>
      <c r="AB53" s="864">
        <f t="shared" si="24"/>
        <v>4.8354679354775066E-3</v>
      </c>
      <c r="AC53" s="864">
        <f t="shared" si="24"/>
        <v>4.8737089058090996E-3</v>
      </c>
      <c r="AD53" s="864">
        <f t="shared" si="24"/>
        <v>4.9004137840024256E-3</v>
      </c>
      <c r="AE53" s="864">
        <f t="shared" si="24"/>
        <v>4.9093795375704267E-3</v>
      </c>
      <c r="AF53" s="864">
        <f t="shared" si="24"/>
        <v>4.9190324822993674E-3</v>
      </c>
      <c r="AG53" s="864">
        <f t="shared" si="24"/>
        <v>4.5768256509103817E-3</v>
      </c>
      <c r="AH53" s="864">
        <f t="shared" si="24"/>
        <v>7.7797153923143871E-3</v>
      </c>
      <c r="AI53" s="864">
        <f t="shared" si="24"/>
        <v>1.0304844195159023E-2</v>
      </c>
      <c r="AJ53" s="864">
        <f t="shared" si="24"/>
        <v>1.6257286066614071E-2</v>
      </c>
      <c r="AK53" s="864">
        <f t="shared" si="24"/>
        <v>1.8032280795797221E-2</v>
      </c>
      <c r="AL53" s="864">
        <f t="shared" si="24"/>
        <v>1.4547821552635769E-2</v>
      </c>
      <c r="AM53" s="864">
        <f t="shared" si="24"/>
        <v>1.9743730093056005E-2</v>
      </c>
      <c r="AN53" s="864">
        <f t="shared" si="24"/>
        <v>1.8980621827555479E-2</v>
      </c>
      <c r="AO53" s="864">
        <f t="shared" si="24"/>
        <v>1.9443197089784217E-2</v>
      </c>
      <c r="AP53" s="864">
        <f t="shared" si="24"/>
        <v>1.7629480452024365E-2</v>
      </c>
      <c r="AQ53" s="864">
        <f t="shared" si="24"/>
        <v>1.7513351735042846E-2</v>
      </c>
      <c r="AR53" s="864">
        <f t="shared" si="24"/>
        <v>1.3508499188601147E-2</v>
      </c>
      <c r="AS53" s="864">
        <f t="shared" si="24"/>
        <v>1.4538099036737388E-2</v>
      </c>
      <c r="AT53" s="864">
        <f t="shared" si="24"/>
        <v>9.7165286501197864E-3</v>
      </c>
      <c r="AU53" s="864">
        <f t="shared" si="24"/>
        <v>1.0942328324310302E-2</v>
      </c>
      <c r="AV53" s="864">
        <f t="shared" si="24"/>
        <v>1.5743690264875574E-2</v>
      </c>
      <c r="AW53" s="864">
        <f t="shared" si="24"/>
        <v>1.9851193453911321E-2</v>
      </c>
      <c r="AX53" s="864">
        <f t="shared" si="24"/>
        <v>2.3057312535299735E-2</v>
      </c>
      <c r="AY53" s="31"/>
      <c r="AZ53" s="31"/>
      <c r="BA53" s="31"/>
      <c r="BB53" s="31"/>
      <c r="BC53" s="31"/>
      <c r="BD53" s="31"/>
      <c r="BE53" s="31"/>
    </row>
    <row r="54" spans="24:60" ht="17.100000000000001" customHeight="1">
      <c r="X54" s="294"/>
      <c r="Y54" s="405" t="s">
        <v>221</v>
      </c>
      <c r="Z54" s="221"/>
      <c r="AA54" s="864">
        <f t="shared" ref="AA54:AX54" si="25">AA21/AA$16</f>
        <v>0.69578379718268168</v>
      </c>
      <c r="AB54" s="864">
        <f t="shared" si="25"/>
        <v>0.70179892696374246</v>
      </c>
      <c r="AC54" s="864">
        <f t="shared" si="25"/>
        <v>0.70734905619691546</v>
      </c>
      <c r="AD54" s="864">
        <f t="shared" si="25"/>
        <v>0.71122488685298679</v>
      </c>
      <c r="AE54" s="864">
        <f t="shared" si="25"/>
        <v>0.71252613759384675</v>
      </c>
      <c r="AF54" s="864">
        <f t="shared" si="25"/>
        <v>0.71392712429114391</v>
      </c>
      <c r="AG54" s="864">
        <f t="shared" si="25"/>
        <v>0.67089608678571322</v>
      </c>
      <c r="AH54" s="864">
        <f t="shared" si="25"/>
        <v>0.61305062239029129</v>
      </c>
      <c r="AI54" s="864">
        <f t="shared" si="25"/>
        <v>0.53058553459273183</v>
      </c>
      <c r="AJ54" s="864">
        <f t="shared" si="25"/>
        <v>0.38185930157093928</v>
      </c>
      <c r="AK54" s="864">
        <f t="shared" si="25"/>
        <v>0.26950392855594751</v>
      </c>
      <c r="AL54" s="864">
        <f t="shared" si="25"/>
        <v>0.3216726332636422</v>
      </c>
      <c r="AM54" s="864">
        <f t="shared" si="25"/>
        <v>0.27741156861339422</v>
      </c>
      <c r="AN54" s="864">
        <f t="shared" si="25"/>
        <v>0.26133989311032008</v>
      </c>
      <c r="AO54" s="864">
        <f t="shared" si="25"/>
        <v>0.27084187152663824</v>
      </c>
      <c r="AP54" s="864">
        <f t="shared" si="25"/>
        <v>0.32638921700953483</v>
      </c>
      <c r="AQ54" s="864">
        <f t="shared" si="25"/>
        <v>0.31033741140225157</v>
      </c>
      <c r="AR54" s="864">
        <f t="shared" si="25"/>
        <v>0.30026689164375353</v>
      </c>
      <c r="AS54" s="864">
        <f t="shared" si="25"/>
        <v>0.28696308859983072</v>
      </c>
      <c r="AT54" s="864">
        <f t="shared" si="25"/>
        <v>0.3509932474821113</v>
      </c>
      <c r="AU54" s="864">
        <f t="shared" si="25"/>
        <v>0.40491057261425506</v>
      </c>
      <c r="AV54" s="864">
        <f t="shared" si="25"/>
        <v>0.42747651382172525</v>
      </c>
      <c r="AW54" s="864">
        <f t="shared" si="25"/>
        <v>0.4606792579387381</v>
      </c>
      <c r="AX54" s="864">
        <f t="shared" si="25"/>
        <v>0.46277979518128121</v>
      </c>
      <c r="AY54" s="31"/>
      <c r="AZ54" s="31"/>
      <c r="BA54" s="31"/>
      <c r="BB54" s="31"/>
      <c r="BC54" s="31"/>
      <c r="BD54" s="31"/>
      <c r="BE54" s="31"/>
    </row>
    <row r="55" spans="24:60" ht="17.100000000000001" customHeight="1">
      <c r="X55" s="216"/>
      <c r="Y55" s="119" t="s">
        <v>223</v>
      </c>
      <c r="Z55" s="498"/>
      <c r="AA55" s="1041">
        <f t="shared" ref="AA55:AX55" si="26">AA22/AA$16</f>
        <v>0</v>
      </c>
      <c r="AB55" s="1041">
        <f t="shared" si="26"/>
        <v>0</v>
      </c>
      <c r="AC55" s="1041">
        <f t="shared" si="26"/>
        <v>0</v>
      </c>
      <c r="AD55" s="1041">
        <f t="shared" si="26"/>
        <v>0</v>
      </c>
      <c r="AE55" s="1041">
        <f t="shared" si="26"/>
        <v>0</v>
      </c>
      <c r="AF55" s="1041">
        <f t="shared" si="26"/>
        <v>0</v>
      </c>
      <c r="AG55" s="1041">
        <f t="shared" si="26"/>
        <v>0</v>
      </c>
      <c r="AH55" s="1041">
        <f t="shared" si="26"/>
        <v>0</v>
      </c>
      <c r="AI55" s="1041">
        <f t="shared" si="26"/>
        <v>0</v>
      </c>
      <c r="AJ55" s="1041">
        <f t="shared" si="26"/>
        <v>0</v>
      </c>
      <c r="AK55" s="1041">
        <f t="shared" si="26"/>
        <v>0</v>
      </c>
      <c r="AL55" s="1041">
        <f t="shared" si="26"/>
        <v>0</v>
      </c>
      <c r="AM55" s="1041">
        <f t="shared" si="26"/>
        <v>4.2550410342470358E-6</v>
      </c>
      <c r="AN55" s="1047">
        <f t="shared" si="26"/>
        <v>1.0960342384765611E-5</v>
      </c>
      <c r="AO55" s="1047">
        <f t="shared" si="26"/>
        <v>1.8343261124110907E-5</v>
      </c>
      <c r="AP55" s="1047">
        <f t="shared" si="26"/>
        <v>3.3497729586869497E-5</v>
      </c>
      <c r="AQ55" s="1047">
        <f t="shared" si="26"/>
        <v>7.0422783089547821E-5</v>
      </c>
      <c r="AR55" s="1046">
        <f t="shared" si="26"/>
        <v>1.7524430616534686E-4</v>
      </c>
      <c r="AS55" s="1046">
        <f t="shared" si="26"/>
        <v>4.0319134518142572E-4</v>
      </c>
      <c r="AT55" s="1046">
        <f t="shared" si="26"/>
        <v>7.737805726198728E-4</v>
      </c>
      <c r="AU55" s="1046">
        <f t="shared" si="26"/>
        <v>1.0207657760921984E-3</v>
      </c>
      <c r="AV55" s="1046">
        <f t="shared" si="26"/>
        <v>1.580403734903915E-3</v>
      </c>
      <c r="AW55" s="1046">
        <f t="shared" si="26"/>
        <v>0</v>
      </c>
      <c r="AX55" s="1046">
        <f t="shared" si="26"/>
        <v>3.1587921977964664E-3</v>
      </c>
      <c r="AY55" s="31"/>
      <c r="AZ55" s="31"/>
      <c r="BA55" s="31"/>
      <c r="BB55" s="31"/>
      <c r="BC55" s="31"/>
      <c r="BD55" s="31"/>
      <c r="BE55" s="31"/>
    </row>
    <row r="56" spans="24:60" ht="17.100000000000001" customHeight="1">
      <c r="X56" s="217" t="s">
        <v>267</v>
      </c>
      <c r="Y56" s="521"/>
      <c r="Z56" s="352"/>
      <c r="AA56" s="866">
        <f t="shared" ref="AA56:AX56" si="27">AA23/AA$23</f>
        <v>1</v>
      </c>
      <c r="AB56" s="866">
        <f t="shared" si="27"/>
        <v>1</v>
      </c>
      <c r="AC56" s="866">
        <f t="shared" si="27"/>
        <v>1</v>
      </c>
      <c r="AD56" s="866">
        <f t="shared" si="27"/>
        <v>1</v>
      </c>
      <c r="AE56" s="866">
        <f t="shared" si="27"/>
        <v>1</v>
      </c>
      <c r="AF56" s="866">
        <f t="shared" si="27"/>
        <v>1</v>
      </c>
      <c r="AG56" s="866">
        <f t="shared" si="27"/>
        <v>1</v>
      </c>
      <c r="AH56" s="866">
        <f t="shared" si="27"/>
        <v>1</v>
      </c>
      <c r="AI56" s="866">
        <f t="shared" si="27"/>
        <v>1</v>
      </c>
      <c r="AJ56" s="866">
        <f t="shared" si="27"/>
        <v>1</v>
      </c>
      <c r="AK56" s="866">
        <f t="shared" si="27"/>
        <v>1</v>
      </c>
      <c r="AL56" s="866">
        <f t="shared" si="27"/>
        <v>1</v>
      </c>
      <c r="AM56" s="866">
        <f t="shared" si="27"/>
        <v>1</v>
      </c>
      <c r="AN56" s="866">
        <f t="shared" si="27"/>
        <v>1</v>
      </c>
      <c r="AO56" s="866">
        <f t="shared" si="27"/>
        <v>1</v>
      </c>
      <c r="AP56" s="866">
        <f t="shared" si="27"/>
        <v>1</v>
      </c>
      <c r="AQ56" s="866">
        <f t="shared" si="27"/>
        <v>1</v>
      </c>
      <c r="AR56" s="866">
        <f t="shared" si="27"/>
        <v>1</v>
      </c>
      <c r="AS56" s="866">
        <f t="shared" si="27"/>
        <v>1</v>
      </c>
      <c r="AT56" s="866">
        <f t="shared" si="27"/>
        <v>1</v>
      </c>
      <c r="AU56" s="866">
        <f t="shared" si="27"/>
        <v>1</v>
      </c>
      <c r="AV56" s="866">
        <f t="shared" si="27"/>
        <v>1</v>
      </c>
      <c r="AW56" s="866">
        <f t="shared" si="27"/>
        <v>1</v>
      </c>
      <c r="AX56" s="866">
        <f t="shared" si="27"/>
        <v>1</v>
      </c>
      <c r="AY56" s="153"/>
      <c r="AZ56" s="153"/>
      <c r="BA56" s="153"/>
      <c r="BB56" s="153"/>
      <c r="BC56" s="153"/>
      <c r="BD56" s="153"/>
      <c r="BE56" s="153"/>
    </row>
    <row r="57" spans="24:60" ht="17.100000000000001" customHeight="1">
      <c r="X57" s="217"/>
      <c r="Y57" s="519" t="s">
        <v>268</v>
      </c>
      <c r="Z57" s="221"/>
      <c r="AA57" s="864">
        <f t="shared" ref="AA57:AX57" si="28">AA24/AA$23</f>
        <v>0.27009828363896243</v>
      </c>
      <c r="AB57" s="864">
        <f t="shared" si="28"/>
        <v>0.27306050451048774</v>
      </c>
      <c r="AC57" s="864">
        <f t="shared" si="28"/>
        <v>0.27420596306334122</v>
      </c>
      <c r="AD57" s="864">
        <f t="shared" si="28"/>
        <v>0.27305084698742227</v>
      </c>
      <c r="AE57" s="864">
        <f t="shared" si="28"/>
        <v>0.27185650774862885</v>
      </c>
      <c r="AF57" s="864">
        <f t="shared" si="28"/>
        <v>0.27308668528633834</v>
      </c>
      <c r="AG57" s="864">
        <f t="shared" si="28"/>
        <v>0.23439995229799018</v>
      </c>
      <c r="AH57" s="864">
        <f t="shared" si="28"/>
        <v>0.16969733165163101</v>
      </c>
      <c r="AI57" s="864">
        <f t="shared" si="28"/>
        <v>0.15172297628421497</v>
      </c>
      <c r="AJ57" s="864">
        <f t="shared" si="28"/>
        <v>0.15901285291668507</v>
      </c>
      <c r="AK57" s="864">
        <f t="shared" si="28"/>
        <v>0.11673419151024299</v>
      </c>
      <c r="AL57" s="864">
        <f t="shared" si="28"/>
        <v>0.12403526519749769</v>
      </c>
      <c r="AM57" s="864">
        <f t="shared" si="28"/>
        <v>0.14310918800876804</v>
      </c>
      <c r="AN57" s="864">
        <f t="shared" si="28"/>
        <v>0.14338798222432173</v>
      </c>
      <c r="AO57" s="864">
        <f t="shared" si="28"/>
        <v>0.13874145261789569</v>
      </c>
      <c r="AP57" s="864">
        <f t="shared" si="28"/>
        <v>0.18370178956986752</v>
      </c>
      <c r="AQ57" s="864">
        <f t="shared" si="28"/>
        <v>0.24856949401149228</v>
      </c>
      <c r="AR57" s="864">
        <f t="shared" si="28"/>
        <v>0.24053985829108293</v>
      </c>
      <c r="AS57" s="864">
        <f t="shared" si="28"/>
        <v>0.29217430561778701</v>
      </c>
      <c r="AT57" s="864">
        <f t="shared" si="28"/>
        <v>9.3977060048529376E-2</v>
      </c>
      <c r="AU57" s="864">
        <f t="shared" si="28"/>
        <v>7.6663504029375273E-2</v>
      </c>
      <c r="AV57" s="864">
        <f t="shared" si="28"/>
        <v>5.7506765665582389E-2</v>
      </c>
      <c r="AW57" s="864">
        <f t="shared" si="28"/>
        <v>5.3546235496319913E-2</v>
      </c>
      <c r="AX57" s="864">
        <f t="shared" si="28"/>
        <v>4.2846844643358903E-2</v>
      </c>
      <c r="AY57" s="153"/>
      <c r="AZ57" s="153"/>
      <c r="BA57" s="153"/>
      <c r="BB57" s="153"/>
      <c r="BC57" s="153"/>
      <c r="BD57" s="153"/>
      <c r="BE57" s="153"/>
    </row>
    <row r="58" spans="24:60" ht="17.100000000000001" customHeight="1">
      <c r="X58" s="217"/>
      <c r="Y58" s="519" t="s">
        <v>224</v>
      </c>
      <c r="Z58" s="221"/>
      <c r="AA58" s="864">
        <f t="shared" ref="AA58:AX58" si="29">AA25/AA$23</f>
        <v>1.1404039618769752E-2</v>
      </c>
      <c r="AB58" s="864">
        <f t="shared" si="29"/>
        <v>8.9002188476905181E-3</v>
      </c>
      <c r="AC58" s="864">
        <f t="shared" si="29"/>
        <v>6.844564350093515E-3</v>
      </c>
      <c r="AD58" s="864">
        <f t="shared" si="29"/>
        <v>7.1577980538925371E-3</v>
      </c>
      <c r="AE58" s="864">
        <f t="shared" si="29"/>
        <v>7.2686367862852845E-3</v>
      </c>
      <c r="AF58" s="864">
        <f t="shared" si="29"/>
        <v>6.9311341443233079E-3</v>
      </c>
      <c r="AG58" s="864">
        <f t="shared" si="29"/>
        <v>8.0365697930739506E-3</v>
      </c>
      <c r="AH58" s="864">
        <f t="shared" si="29"/>
        <v>1.2570172714935629E-2</v>
      </c>
      <c r="AI58" s="864">
        <f t="shared" si="29"/>
        <v>2.931012041854153E-2</v>
      </c>
      <c r="AJ58" s="864">
        <f t="shared" si="29"/>
        <v>6.7083547324226514E-2</v>
      </c>
      <c r="AK58" s="864">
        <f t="shared" si="29"/>
        <v>0.13943250652612357</v>
      </c>
      <c r="AL58" s="864">
        <f t="shared" si="29"/>
        <v>0.18041493119636029</v>
      </c>
      <c r="AM58" s="864">
        <f t="shared" si="29"/>
        <v>0.18683699545589161</v>
      </c>
      <c r="AN58" s="864">
        <f t="shared" si="29"/>
        <v>0.19860580131256533</v>
      </c>
      <c r="AO58" s="864">
        <f t="shared" si="29"/>
        <v>0.20154898983915678</v>
      </c>
      <c r="AP58" s="864">
        <f t="shared" si="29"/>
        <v>0.21802455265905013</v>
      </c>
      <c r="AQ58" s="864">
        <f t="shared" si="29"/>
        <v>0.19849058983888981</v>
      </c>
      <c r="AR58" s="864">
        <f t="shared" si="29"/>
        <v>0.21857267648172285</v>
      </c>
      <c r="AS58" s="864">
        <f t="shared" si="29"/>
        <v>0.14798438855965837</v>
      </c>
      <c r="AT58" s="864">
        <f t="shared" si="29"/>
        <v>9.213437259659743E-2</v>
      </c>
      <c r="AU58" s="864">
        <f t="shared" si="29"/>
        <v>0.11899468944704113</v>
      </c>
      <c r="AV58" s="864">
        <f t="shared" si="29"/>
        <v>7.9319676780113632E-2</v>
      </c>
      <c r="AW58" s="864">
        <f t="shared" si="29"/>
        <v>7.9327756290844306E-2</v>
      </c>
      <c r="AX58" s="864">
        <f t="shared" si="29"/>
        <v>7.3692361794474762E-2</v>
      </c>
      <c r="AY58" s="153"/>
      <c r="AZ58" s="153"/>
      <c r="BA58" s="153"/>
      <c r="BB58" s="153"/>
      <c r="BC58" s="153"/>
      <c r="BD58" s="153"/>
      <c r="BE58" s="153"/>
    </row>
    <row r="59" spans="24:60" ht="17.100000000000001" customHeight="1">
      <c r="X59" s="217"/>
      <c r="Y59" s="519" t="s">
        <v>225</v>
      </c>
      <c r="Z59" s="221"/>
      <c r="AA59" s="864">
        <f t="shared" ref="AA59:AX59" si="30">AA26/AA$23</f>
        <v>2.4053310671427408E-2</v>
      </c>
      <c r="AB59" s="864">
        <f t="shared" si="30"/>
        <v>2.4317108048960628E-2</v>
      </c>
      <c r="AC59" s="864">
        <f t="shared" si="30"/>
        <v>2.4419115622136691E-2</v>
      </c>
      <c r="AD59" s="864">
        <f t="shared" si="30"/>
        <v>2.4316248008683882E-2</v>
      </c>
      <c r="AE59" s="864">
        <f t="shared" si="30"/>
        <v>2.4209887418861795E-2</v>
      </c>
      <c r="AF59" s="864">
        <f t="shared" si="30"/>
        <v>2.4319439549652416E-2</v>
      </c>
      <c r="AG59" s="864">
        <f t="shared" si="30"/>
        <v>2.5226983653043853E-2</v>
      </c>
      <c r="AH59" s="864">
        <f t="shared" si="30"/>
        <v>3.6517536417504035E-2</v>
      </c>
      <c r="AI59" s="864">
        <f t="shared" si="30"/>
        <v>4.0340485436667413E-2</v>
      </c>
      <c r="AJ59" s="864">
        <f t="shared" si="30"/>
        <v>6.0117396217272377E-2</v>
      </c>
      <c r="AK59" s="864">
        <f t="shared" si="30"/>
        <v>8.9415549930172769E-2</v>
      </c>
      <c r="AL59" s="864">
        <f t="shared" si="30"/>
        <v>7.6450622696572754E-2</v>
      </c>
      <c r="AM59" s="864">
        <f t="shared" si="30"/>
        <v>8.6124450692218302E-2</v>
      </c>
      <c r="AN59" s="864">
        <f t="shared" si="30"/>
        <v>9.5526676108764863E-2</v>
      </c>
      <c r="AO59" s="864">
        <f t="shared" si="30"/>
        <v>0.1118052863501329</v>
      </c>
      <c r="AP59" s="864">
        <f t="shared" si="30"/>
        <v>0.10667895657343573</v>
      </c>
      <c r="AQ59" s="864">
        <f t="shared" si="30"/>
        <v>8.8360130128527836E-2</v>
      </c>
      <c r="AR59" s="864">
        <f t="shared" si="30"/>
        <v>9.0567462357673406E-2</v>
      </c>
      <c r="AS59" s="864">
        <f t="shared" si="30"/>
        <v>7.812854906949597E-2</v>
      </c>
      <c r="AT59" s="864">
        <f t="shared" si="30"/>
        <v>8.5233569588190908E-2</v>
      </c>
      <c r="AU59" s="864">
        <f t="shared" si="30"/>
        <v>9.1063680410791006E-2</v>
      </c>
      <c r="AV59" s="864">
        <f t="shared" si="30"/>
        <v>8.5450246098963234E-2</v>
      </c>
      <c r="AW59" s="864">
        <f t="shared" si="30"/>
        <v>7.9825991705768429E-2</v>
      </c>
      <c r="AX59" s="864">
        <f t="shared" si="30"/>
        <v>8.3787801365137193E-2</v>
      </c>
      <c r="AY59" s="153"/>
      <c r="AZ59" s="153"/>
      <c r="BA59" s="153"/>
      <c r="BB59" s="153"/>
      <c r="BC59" s="153"/>
      <c r="BD59" s="153"/>
      <c r="BE59" s="153"/>
    </row>
    <row r="60" spans="24:60" ht="17.100000000000001" customHeight="1">
      <c r="X60" s="217"/>
      <c r="Y60" s="671" t="s">
        <v>503</v>
      </c>
      <c r="Z60" s="221"/>
      <c r="AA60" s="864">
        <f t="shared" ref="AA60:AX60" si="31">AA27/AA$23</f>
        <v>8.5305538528303946E-3</v>
      </c>
      <c r="AB60" s="864">
        <f t="shared" si="31"/>
        <v>8.6241101106787465E-3</v>
      </c>
      <c r="AC60" s="864">
        <f t="shared" si="31"/>
        <v>8.660287296774323E-3</v>
      </c>
      <c r="AD60" s="864">
        <f t="shared" si="31"/>
        <v>8.6238050957061045E-3</v>
      </c>
      <c r="AE60" s="864">
        <f t="shared" si="31"/>
        <v>8.5860841037108566E-3</v>
      </c>
      <c r="AF60" s="864">
        <f t="shared" si="31"/>
        <v>8.6249369819764617E-3</v>
      </c>
      <c r="AG60" s="864">
        <f t="shared" si="31"/>
        <v>2.4215792100490425E-2</v>
      </c>
      <c r="AH60" s="864">
        <f t="shared" si="31"/>
        <v>3.691510904083755E-2</v>
      </c>
      <c r="AI60" s="864">
        <f t="shared" si="31"/>
        <v>4.9034417677940957E-2</v>
      </c>
      <c r="AJ60" s="864">
        <f t="shared" si="31"/>
        <v>9.4612756806763981E-2</v>
      </c>
      <c r="AK60" s="864">
        <f t="shared" si="31"/>
        <v>0.12476141818944486</v>
      </c>
      <c r="AL60" s="864">
        <f t="shared" si="31"/>
        <v>0.13584161829498748</v>
      </c>
      <c r="AM60" s="864">
        <f t="shared" si="31"/>
        <v>0.15738418640345464</v>
      </c>
      <c r="AN60" s="864">
        <f t="shared" si="31"/>
        <v>0.15798512341778614</v>
      </c>
      <c r="AO60" s="864">
        <f t="shared" si="31"/>
        <v>0.16165735233277118</v>
      </c>
      <c r="AP60" s="864">
        <f t="shared" si="31"/>
        <v>0.14055715503198357</v>
      </c>
      <c r="AQ60" s="864">
        <f t="shared" si="31"/>
        <v>0.10916178168578547</v>
      </c>
      <c r="AR60" s="864">
        <f t="shared" si="31"/>
        <v>7.6876530257846493E-2</v>
      </c>
      <c r="AS60" s="864">
        <f t="shared" si="31"/>
        <v>7.0355932960917078E-2</v>
      </c>
      <c r="AT60" s="864">
        <f t="shared" si="31"/>
        <v>8.0573107092265533E-2</v>
      </c>
      <c r="AU60" s="864">
        <f t="shared" si="31"/>
        <v>0.10892489200994891</v>
      </c>
      <c r="AV60" s="864">
        <f t="shared" si="31"/>
        <v>8.6069355327437008E-2</v>
      </c>
      <c r="AW60" s="864">
        <f t="shared" si="31"/>
        <v>7.4825450581698386E-2</v>
      </c>
      <c r="AX60" s="864">
        <f t="shared" si="31"/>
        <v>7.8422415522047775E-2</v>
      </c>
      <c r="AY60" s="153"/>
      <c r="AZ60" s="153"/>
      <c r="BA60" s="153"/>
      <c r="BB60" s="153"/>
      <c r="BC60" s="153"/>
      <c r="BD60" s="153"/>
      <c r="BE60" s="153"/>
    </row>
    <row r="61" spans="24:60" ht="17.100000000000001" customHeight="1">
      <c r="X61" s="217"/>
      <c r="Y61" s="405" t="s">
        <v>226</v>
      </c>
      <c r="Z61" s="221"/>
      <c r="AA61" s="864">
        <f t="shared" ref="AA61:AX61" si="32">AA28/AA$23</f>
        <v>0.63131703393094751</v>
      </c>
      <c r="AB61" s="864">
        <f t="shared" si="32"/>
        <v>0.63824081171014801</v>
      </c>
      <c r="AC61" s="864">
        <f t="shared" si="32"/>
        <v>0.64091816117840661</v>
      </c>
      <c r="AD61" s="864">
        <f t="shared" si="32"/>
        <v>0.638218238598114</v>
      </c>
      <c r="AE61" s="864">
        <f t="shared" si="32"/>
        <v>0.635426637349917</v>
      </c>
      <c r="AF61" s="864">
        <f t="shared" si="32"/>
        <v>0.63830200561902206</v>
      </c>
      <c r="AG61" s="864">
        <f t="shared" si="32"/>
        <v>0.66007026567114024</v>
      </c>
      <c r="AH61" s="864">
        <f t="shared" si="32"/>
        <v>0.68768272380234086</v>
      </c>
      <c r="AI61" s="864">
        <f t="shared" si="32"/>
        <v>0.66715006446792036</v>
      </c>
      <c r="AJ61" s="864">
        <f t="shared" si="32"/>
        <v>0.52928419844506402</v>
      </c>
      <c r="AK61" s="864">
        <f t="shared" si="32"/>
        <v>0.41381619653608398</v>
      </c>
      <c r="AL61" s="864">
        <f t="shared" si="32"/>
        <v>0.35006834449973279</v>
      </c>
      <c r="AM61" s="864">
        <f t="shared" si="32"/>
        <v>0.28196069471273777</v>
      </c>
      <c r="AN61" s="864">
        <f t="shared" si="32"/>
        <v>0.25523343165207574</v>
      </c>
      <c r="AO61" s="864">
        <f t="shared" si="32"/>
        <v>0.22419933017776225</v>
      </c>
      <c r="AP61" s="864">
        <f t="shared" si="32"/>
        <v>0.17761513242078553</v>
      </c>
      <c r="AQ61" s="864">
        <f t="shared" si="32"/>
        <v>0.1843931488215419</v>
      </c>
      <c r="AR61" s="864">
        <f t="shared" si="32"/>
        <v>0.18507774540149877</v>
      </c>
      <c r="AS61" s="864">
        <f t="shared" si="32"/>
        <v>0.19688158587076382</v>
      </c>
      <c r="AT61" s="864">
        <f t="shared" si="32"/>
        <v>0.28737250512132434</v>
      </c>
      <c r="AU61" s="864">
        <f t="shared" si="32"/>
        <v>0.25207131716307857</v>
      </c>
      <c r="AV61" s="864">
        <f t="shared" si="32"/>
        <v>0.30727040585308918</v>
      </c>
      <c r="AW61" s="864">
        <f t="shared" si="32"/>
        <v>0.31265632799901044</v>
      </c>
      <c r="AX61" s="864">
        <f t="shared" si="32"/>
        <v>0.29677583515144262</v>
      </c>
      <c r="AY61" s="153"/>
      <c r="AZ61" s="153"/>
      <c r="BA61" s="153"/>
      <c r="BB61" s="153"/>
      <c r="BC61" s="153"/>
      <c r="BD61" s="153"/>
      <c r="BE61" s="153"/>
    </row>
    <row r="62" spans="24:60" ht="17.100000000000001" customHeight="1" thickBot="1">
      <c r="X62" s="698"/>
      <c r="Y62" s="671" t="s">
        <v>504</v>
      </c>
      <c r="Z62" s="220"/>
      <c r="AA62" s="862">
        <f t="shared" ref="AA62:AX62" si="33">AA29/AA$23</f>
        <v>5.4596778287062449E-2</v>
      </c>
      <c r="AB62" s="862">
        <f t="shared" si="33"/>
        <v>4.6857246772034421E-2</v>
      </c>
      <c r="AC62" s="862">
        <f t="shared" si="33"/>
        <v>4.4951908489247544E-2</v>
      </c>
      <c r="AD62" s="862">
        <f t="shared" si="33"/>
        <v>4.8633063256181296E-2</v>
      </c>
      <c r="AE62" s="862">
        <f t="shared" si="33"/>
        <v>5.2652246592596187E-2</v>
      </c>
      <c r="AF62" s="862">
        <f t="shared" si="33"/>
        <v>4.8735798418687526E-2</v>
      </c>
      <c r="AG62" s="862">
        <f t="shared" si="33"/>
        <v>4.8050436484261327E-2</v>
      </c>
      <c r="AH62" s="862">
        <f t="shared" si="33"/>
        <v>5.6617126372750848E-2</v>
      </c>
      <c r="AI62" s="862">
        <f t="shared" si="33"/>
        <v>6.2441935714714771E-2</v>
      </c>
      <c r="AJ62" s="862">
        <f t="shared" si="33"/>
        <v>8.9889248289987969E-2</v>
      </c>
      <c r="AK62" s="862">
        <f t="shared" si="33"/>
        <v>0.11584013730793179</v>
      </c>
      <c r="AL62" s="862">
        <f t="shared" si="33"/>
        <v>0.13318921811484902</v>
      </c>
      <c r="AM62" s="862">
        <f t="shared" si="33"/>
        <v>0.14458448472692956</v>
      </c>
      <c r="AN62" s="862">
        <f t="shared" si="33"/>
        <v>0.14926098528448614</v>
      </c>
      <c r="AO62" s="862">
        <f t="shared" si="33"/>
        <v>0.16204758868228139</v>
      </c>
      <c r="AP62" s="862">
        <f t="shared" si="33"/>
        <v>0.17342241374487757</v>
      </c>
      <c r="AQ62" s="862">
        <f t="shared" si="33"/>
        <v>0.17102485551376256</v>
      </c>
      <c r="AR62" s="862">
        <f t="shared" si="33"/>
        <v>0.18836572721017544</v>
      </c>
      <c r="AS62" s="862">
        <f t="shared" si="33"/>
        <v>0.21447523792137771</v>
      </c>
      <c r="AT62" s="862">
        <f t="shared" si="33"/>
        <v>0.3607093855530924</v>
      </c>
      <c r="AU62" s="862">
        <f t="shared" si="33"/>
        <v>0.35228191693976502</v>
      </c>
      <c r="AV62" s="862">
        <f t="shared" si="33"/>
        <v>0.38438355027481458</v>
      </c>
      <c r="AW62" s="862">
        <f t="shared" si="33"/>
        <v>0.39981823792635857</v>
      </c>
      <c r="AX62" s="862">
        <f t="shared" si="33"/>
        <v>0.42447474152353865</v>
      </c>
      <c r="AY62" s="33"/>
      <c r="AZ62" s="33"/>
      <c r="BA62" s="33"/>
      <c r="BB62" s="33"/>
      <c r="BC62" s="33"/>
      <c r="BD62" s="33"/>
      <c r="BE62" s="33"/>
    </row>
    <row r="63" spans="24:60" ht="17.100000000000001" customHeight="1" thickTop="1">
      <c r="X63" s="701" t="s">
        <v>330</v>
      </c>
      <c r="Y63" s="702"/>
      <c r="Z63" s="706"/>
      <c r="AA63" s="867">
        <f t="shared" ref="AA63:AX63" si="34">AA30/AA$30</f>
        <v>1</v>
      </c>
      <c r="AB63" s="867">
        <f t="shared" si="34"/>
        <v>1</v>
      </c>
      <c r="AC63" s="867">
        <f t="shared" si="34"/>
        <v>1</v>
      </c>
      <c r="AD63" s="867">
        <f t="shared" si="34"/>
        <v>1</v>
      </c>
      <c r="AE63" s="867">
        <f t="shared" si="34"/>
        <v>1</v>
      </c>
      <c r="AF63" s="867">
        <f t="shared" si="34"/>
        <v>1</v>
      </c>
      <c r="AG63" s="867">
        <f t="shared" si="34"/>
        <v>1</v>
      </c>
      <c r="AH63" s="867">
        <f t="shared" si="34"/>
        <v>1</v>
      </c>
      <c r="AI63" s="867">
        <f t="shared" si="34"/>
        <v>1</v>
      </c>
      <c r="AJ63" s="867">
        <f t="shared" si="34"/>
        <v>1</v>
      </c>
      <c r="AK63" s="867">
        <f t="shared" si="34"/>
        <v>1</v>
      </c>
      <c r="AL63" s="867">
        <f t="shared" si="34"/>
        <v>1</v>
      </c>
      <c r="AM63" s="867">
        <f t="shared" si="34"/>
        <v>1</v>
      </c>
      <c r="AN63" s="867">
        <f t="shared" si="34"/>
        <v>1</v>
      </c>
      <c r="AO63" s="867">
        <f t="shared" si="34"/>
        <v>1</v>
      </c>
      <c r="AP63" s="867">
        <f t="shared" si="34"/>
        <v>1</v>
      </c>
      <c r="AQ63" s="867">
        <f t="shared" si="34"/>
        <v>1</v>
      </c>
      <c r="AR63" s="867">
        <f t="shared" si="34"/>
        <v>1</v>
      </c>
      <c r="AS63" s="867">
        <f t="shared" si="34"/>
        <v>1</v>
      </c>
      <c r="AT63" s="867">
        <f t="shared" si="34"/>
        <v>1</v>
      </c>
      <c r="AU63" s="867">
        <f t="shared" si="34"/>
        <v>1</v>
      </c>
      <c r="AV63" s="867">
        <f t="shared" si="34"/>
        <v>1</v>
      </c>
      <c r="AW63" s="867">
        <f t="shared" si="34"/>
        <v>1</v>
      </c>
      <c r="AX63" s="867">
        <f t="shared" si="34"/>
        <v>1</v>
      </c>
      <c r="AY63" s="703">
        <f t="shared" ref="AY63" si="35">SUM(AY64:AY66)</f>
        <v>0</v>
      </c>
      <c r="AZ63" s="703">
        <f t="shared" ref="AZ63" si="36">SUM(AZ64:AZ66)</f>
        <v>0</v>
      </c>
      <c r="BA63" s="703">
        <f t="shared" ref="BA63" si="37">SUM(BA64:BA66)</f>
        <v>0</v>
      </c>
      <c r="BB63" s="703">
        <f t="shared" ref="BB63" si="38">SUM(BB64:BB66)</f>
        <v>0</v>
      </c>
      <c r="BC63" s="703">
        <f t="shared" ref="BC63" si="39">SUM(BC64:BC66)</f>
        <v>0</v>
      </c>
      <c r="BD63" s="703">
        <f t="shared" ref="BD63" si="40">SUM(BD64:BD66)</f>
        <v>0</v>
      </c>
      <c r="BE63" s="703">
        <f t="shared" ref="BE63" si="41">SUM(BE64:BE66)</f>
        <v>0</v>
      </c>
    </row>
    <row r="64" spans="24:60" ht="17.100000000000001" customHeight="1">
      <c r="X64" s="701"/>
      <c r="Y64" s="519" t="s">
        <v>514</v>
      </c>
      <c r="Z64" s="14"/>
      <c r="AA64" s="862">
        <f t="shared" ref="AA64:AX64" si="42">AA31/AA$30</f>
        <v>9.3287400174186338E-2</v>
      </c>
      <c r="AB64" s="862">
        <f t="shared" si="42"/>
        <v>9.3287400174186338E-2</v>
      </c>
      <c r="AC64" s="862">
        <f t="shared" si="42"/>
        <v>9.3287400174186338E-2</v>
      </c>
      <c r="AD64" s="862">
        <f t="shared" si="42"/>
        <v>9.3287400174186338E-2</v>
      </c>
      <c r="AE64" s="862">
        <f t="shared" si="42"/>
        <v>9.3287400174186338E-2</v>
      </c>
      <c r="AF64" s="862">
        <f t="shared" si="42"/>
        <v>9.3287400174186394E-2</v>
      </c>
      <c r="AG64" s="862">
        <f t="shared" si="42"/>
        <v>9.7388159183309134E-2</v>
      </c>
      <c r="AH64" s="862">
        <f t="shared" si="42"/>
        <v>0.10950382643205395</v>
      </c>
      <c r="AI64" s="862">
        <f t="shared" si="42"/>
        <v>0.10958290447388978</v>
      </c>
      <c r="AJ64" s="862">
        <f t="shared" si="42"/>
        <v>6.695231784046575E-2</v>
      </c>
      <c r="AK64" s="862">
        <f t="shared" si="42"/>
        <v>0.11096021568365817</v>
      </c>
      <c r="AL64" s="862">
        <f t="shared" si="42"/>
        <v>0.10581744178231871</v>
      </c>
      <c r="AM64" s="862">
        <f t="shared" si="42"/>
        <v>0.20255934836130321</v>
      </c>
      <c r="AN64" s="862">
        <f t="shared" si="42"/>
        <v>6.8998653665185733E-2</v>
      </c>
      <c r="AO64" s="862">
        <f t="shared" si="42"/>
        <v>5.6184922964846985E-2</v>
      </c>
      <c r="AP64" s="862">
        <f t="shared" si="42"/>
        <v>0.81467495896318531</v>
      </c>
      <c r="AQ64" s="862">
        <f t="shared" si="42"/>
        <v>0.74561445035930585</v>
      </c>
      <c r="AR64" s="862">
        <f t="shared" si="42"/>
        <v>0.70356806736325661</v>
      </c>
      <c r="AS64" s="862">
        <f t="shared" si="42"/>
        <v>0.77997909064109328</v>
      </c>
      <c r="AT64" s="862">
        <f t="shared" si="42"/>
        <v>0.82411954691460776</v>
      </c>
      <c r="AU64" s="862">
        <f t="shared" si="42"/>
        <v>0.84149866494350833</v>
      </c>
      <c r="AV64" s="862">
        <f t="shared" si="42"/>
        <v>0.87250370020436274</v>
      </c>
      <c r="AW64" s="862">
        <f t="shared" si="42"/>
        <v>0.84248437357540129</v>
      </c>
      <c r="AX64" s="862">
        <f t="shared" si="42"/>
        <v>0.90362860073210582</v>
      </c>
      <c r="AY64" s="14">
        <v>0</v>
      </c>
      <c r="AZ64" s="14">
        <v>0</v>
      </c>
      <c r="BA64" s="14">
        <v>0</v>
      </c>
      <c r="BB64" s="14">
        <v>0</v>
      </c>
      <c r="BC64" s="14">
        <v>0</v>
      </c>
      <c r="BD64" s="14">
        <v>0</v>
      </c>
      <c r="BE64" s="14">
        <v>0</v>
      </c>
    </row>
    <row r="65" spans="2:61" ht="17.100000000000001" customHeight="1">
      <c r="X65" s="701"/>
      <c r="Y65" s="519" t="s">
        <v>218</v>
      </c>
      <c r="Z65" s="14"/>
      <c r="AA65" s="862">
        <f t="shared" ref="AA65:AX65" si="43">AA32/AA$30</f>
        <v>0.82973119436708109</v>
      </c>
      <c r="AB65" s="862">
        <f t="shared" si="43"/>
        <v>0.82973119436708109</v>
      </c>
      <c r="AC65" s="862">
        <f t="shared" si="43"/>
        <v>0.82973119436708109</v>
      </c>
      <c r="AD65" s="862">
        <f t="shared" si="43"/>
        <v>0.8297311943670812</v>
      </c>
      <c r="AE65" s="862">
        <f t="shared" si="43"/>
        <v>0.82973119436708109</v>
      </c>
      <c r="AF65" s="862">
        <f t="shared" si="43"/>
        <v>0.8297311943670812</v>
      </c>
      <c r="AG65" s="862">
        <f t="shared" si="43"/>
        <v>0.86963133437903306</v>
      </c>
      <c r="AH65" s="862">
        <f t="shared" si="43"/>
        <v>0.71935259809184771</v>
      </c>
      <c r="AI65" s="862">
        <f t="shared" si="43"/>
        <v>0.68748680279721408</v>
      </c>
      <c r="AJ65" s="862">
        <f t="shared" si="43"/>
        <v>0.74872875435951591</v>
      </c>
      <c r="AK65" s="862">
        <f t="shared" si="43"/>
        <v>0.53517968817066708</v>
      </c>
      <c r="AL65" s="862">
        <f t="shared" si="43"/>
        <v>0.60101311041896677</v>
      </c>
      <c r="AM65" s="862">
        <f t="shared" si="43"/>
        <v>0.61285246361370282</v>
      </c>
      <c r="AN65" s="862">
        <f t="shared" si="43"/>
        <v>0.43569209604640002</v>
      </c>
      <c r="AO65" s="862">
        <f t="shared" si="43"/>
        <v>0.49415372439712457</v>
      </c>
      <c r="AP65" s="862">
        <f t="shared" si="43"/>
        <v>0.12884453438438495</v>
      </c>
      <c r="AQ65" s="862">
        <f t="shared" si="43"/>
        <v>0.17665444330687985</v>
      </c>
      <c r="AR65" s="862">
        <f t="shared" si="43"/>
        <v>0.20259287668897255</v>
      </c>
      <c r="AS65" s="862">
        <f t="shared" si="43"/>
        <v>0.19374287233871959</v>
      </c>
      <c r="AT65" s="862">
        <f t="shared" si="43"/>
        <v>0.15611178931263275</v>
      </c>
      <c r="AU65" s="862">
        <f t="shared" si="43"/>
        <v>0.13924661761111806</v>
      </c>
      <c r="AV65" s="862">
        <f t="shared" si="43"/>
        <v>0.11197269661067531</v>
      </c>
      <c r="AW65" s="862">
        <f t="shared" si="43"/>
        <v>0.14099707743612455</v>
      </c>
      <c r="AX65" s="862">
        <f t="shared" si="43"/>
        <v>8.066101775464804E-2</v>
      </c>
      <c r="AY65" s="14">
        <v>0</v>
      </c>
      <c r="AZ65" s="14">
        <v>0</v>
      </c>
      <c r="BA65" s="14">
        <v>0</v>
      </c>
      <c r="BB65" s="14">
        <v>0</v>
      </c>
      <c r="BC65" s="14">
        <v>0</v>
      </c>
      <c r="BD65" s="14">
        <v>0</v>
      </c>
      <c r="BE65" s="14">
        <v>0</v>
      </c>
    </row>
    <row r="66" spans="2:61" ht="17.100000000000001" customHeight="1" thickBot="1">
      <c r="X66" s="701"/>
      <c r="Y66" s="700" t="s">
        <v>503</v>
      </c>
      <c r="Z66" s="289"/>
      <c r="AA66" s="868">
        <f t="shared" ref="AA66:AX66" si="44">AA33/AA$30</f>
        <v>7.6981405458732499E-2</v>
      </c>
      <c r="AB66" s="868">
        <f t="shared" si="44"/>
        <v>7.6981405458732499E-2</v>
      </c>
      <c r="AC66" s="868">
        <f t="shared" si="44"/>
        <v>7.6981405458732499E-2</v>
      </c>
      <c r="AD66" s="868">
        <f t="shared" si="44"/>
        <v>7.6981405458732499E-2</v>
      </c>
      <c r="AE66" s="868">
        <f t="shared" si="44"/>
        <v>7.6981405458732499E-2</v>
      </c>
      <c r="AF66" s="868">
        <f t="shared" si="44"/>
        <v>7.6981405458732555E-2</v>
      </c>
      <c r="AG66" s="868">
        <f t="shared" si="44"/>
        <v>3.2980506437658007E-2</v>
      </c>
      <c r="AH66" s="868">
        <f t="shared" si="44"/>
        <v>0.1711435754760984</v>
      </c>
      <c r="AI66" s="868">
        <f t="shared" si="44"/>
        <v>0.20293029272889621</v>
      </c>
      <c r="AJ66" s="868">
        <f t="shared" si="44"/>
        <v>0.18431892780001821</v>
      </c>
      <c r="AK66" s="868">
        <f t="shared" si="44"/>
        <v>0.35386009614567476</v>
      </c>
      <c r="AL66" s="868">
        <f t="shared" si="44"/>
        <v>0.29316944779871462</v>
      </c>
      <c r="AM66" s="868">
        <f t="shared" si="44"/>
        <v>0.18458818802499388</v>
      </c>
      <c r="AN66" s="868">
        <f t="shared" si="44"/>
        <v>0.4953092502884141</v>
      </c>
      <c r="AO66" s="868">
        <f t="shared" si="44"/>
        <v>0.44966135263802842</v>
      </c>
      <c r="AP66" s="868">
        <f t="shared" si="44"/>
        <v>5.64805066524297E-2</v>
      </c>
      <c r="AQ66" s="868">
        <f t="shared" si="44"/>
        <v>7.7731106333814318E-2</v>
      </c>
      <c r="AR66" s="868">
        <f t="shared" si="44"/>
        <v>9.3839055947770728E-2</v>
      </c>
      <c r="AS66" s="868">
        <f t="shared" si="44"/>
        <v>2.6278037020187082E-2</v>
      </c>
      <c r="AT66" s="868">
        <f t="shared" si="44"/>
        <v>1.9768663772759501E-2</v>
      </c>
      <c r="AU66" s="868">
        <f t="shared" si="44"/>
        <v>1.9254717445373444E-2</v>
      </c>
      <c r="AV66" s="868">
        <f t="shared" si="44"/>
        <v>1.5523603184961904E-2</v>
      </c>
      <c r="AW66" s="868">
        <f t="shared" si="44"/>
        <v>1.6518548988474241E-2</v>
      </c>
      <c r="AX66" s="868">
        <f t="shared" si="44"/>
        <v>1.571038151324608E-2</v>
      </c>
      <c r="AY66" s="289">
        <v>0</v>
      </c>
      <c r="AZ66" s="289">
        <v>0</v>
      </c>
      <c r="BA66" s="289">
        <v>0</v>
      </c>
      <c r="BB66" s="289">
        <v>0</v>
      </c>
      <c r="BC66" s="289">
        <v>0</v>
      </c>
      <c r="BD66" s="289">
        <v>0</v>
      </c>
      <c r="BE66" s="289">
        <v>0</v>
      </c>
    </row>
    <row r="67" spans="2:61" ht="17.100000000000001" customHeight="1" thickTop="1">
      <c r="B67" s="1" t="s">
        <v>52</v>
      </c>
      <c r="X67" s="522" t="s">
        <v>227</v>
      </c>
      <c r="Y67" s="523"/>
      <c r="Z67" s="222"/>
      <c r="AA67" s="222"/>
      <c r="AB67" s="222"/>
      <c r="AC67" s="222"/>
      <c r="AD67" s="222"/>
      <c r="AE67" s="222"/>
      <c r="AF67" s="222"/>
      <c r="AG67" s="222"/>
      <c r="AH67" s="222"/>
      <c r="AI67" s="222"/>
      <c r="AJ67" s="222"/>
      <c r="AK67" s="222"/>
      <c r="AL67" s="222"/>
      <c r="AM67" s="222"/>
      <c r="AN67" s="222"/>
      <c r="AO67" s="222"/>
      <c r="AP67" s="222"/>
      <c r="AQ67" s="222"/>
      <c r="AR67" s="222"/>
      <c r="AS67" s="222"/>
      <c r="AT67" s="222"/>
      <c r="AU67" s="222"/>
      <c r="AV67" s="222"/>
      <c r="AW67" s="222"/>
      <c r="AX67" s="222"/>
      <c r="AY67" s="222"/>
      <c r="AZ67" s="222"/>
      <c r="BA67" s="222"/>
      <c r="BB67" s="222"/>
      <c r="BC67" s="222"/>
      <c r="BD67" s="222"/>
      <c r="BE67" s="222"/>
      <c r="BG67" s="191"/>
      <c r="BH67" s="191"/>
      <c r="BI67" s="191"/>
    </row>
    <row r="69" spans="2:61">
      <c r="X69" s="583" t="s">
        <v>325</v>
      </c>
    </row>
    <row r="70" spans="2:61">
      <c r="X70" s="223"/>
      <c r="Y70" s="224"/>
      <c r="Z70" s="517"/>
      <c r="AA70" s="225">
        <v>1990</v>
      </c>
      <c r="AB70" s="225">
        <f t="shared" ref="AB70" si="45">AA70+1</f>
        <v>1991</v>
      </c>
      <c r="AC70" s="225">
        <f t="shared" ref="AC70" si="46">AB70+1</f>
        <v>1992</v>
      </c>
      <c r="AD70" s="225">
        <f t="shared" ref="AD70" si="47">AC70+1</f>
        <v>1993</v>
      </c>
      <c r="AE70" s="225">
        <f t="shared" ref="AE70" si="48">AD70+1</f>
        <v>1994</v>
      </c>
      <c r="AF70" s="225">
        <v>1995</v>
      </c>
      <c r="AG70" s="225">
        <f t="shared" ref="AG70" si="49">AF70+1</f>
        <v>1996</v>
      </c>
      <c r="AH70" s="225">
        <f t="shared" ref="AH70" si="50">AG70+1</f>
        <v>1997</v>
      </c>
      <c r="AI70" s="225">
        <f t="shared" ref="AI70" si="51">AH70+1</f>
        <v>1998</v>
      </c>
      <c r="AJ70" s="225">
        <f t="shared" ref="AJ70" si="52">AI70+1</f>
        <v>1999</v>
      </c>
      <c r="AK70" s="225">
        <f t="shared" ref="AK70" si="53">AJ70+1</f>
        <v>2000</v>
      </c>
      <c r="AL70" s="225">
        <f t="shared" ref="AL70" si="54">AK70+1</f>
        <v>2001</v>
      </c>
      <c r="AM70" s="225">
        <f t="shared" ref="AM70" si="55">AL70+1</f>
        <v>2002</v>
      </c>
      <c r="AN70" s="225">
        <f t="shared" ref="AN70" si="56">AM70+1</f>
        <v>2003</v>
      </c>
      <c r="AO70" s="225">
        <f t="shared" ref="AO70" si="57">AN70+1</f>
        <v>2004</v>
      </c>
      <c r="AP70" s="225">
        <f t="shared" ref="AP70" si="58">AO70+1</f>
        <v>2005</v>
      </c>
      <c r="AQ70" s="225">
        <f t="shared" ref="AQ70" si="59">AP70+1</f>
        <v>2006</v>
      </c>
      <c r="AR70" s="225">
        <f t="shared" ref="AR70" si="60">AQ70+1</f>
        <v>2007</v>
      </c>
      <c r="AS70" s="225">
        <f t="shared" ref="AS70" si="61">AR70+1</f>
        <v>2008</v>
      </c>
      <c r="AT70" s="225">
        <f t="shared" ref="AT70" si="62">AS70+1</f>
        <v>2009</v>
      </c>
      <c r="AU70" s="225">
        <f t="shared" ref="AU70" si="63">AT70+1</f>
        <v>2010</v>
      </c>
      <c r="AV70" s="225">
        <f t="shared" ref="AV70" si="64">AU70+1</f>
        <v>2011</v>
      </c>
      <c r="AW70" s="225">
        <f t="shared" ref="AW70" si="65">AV70+1</f>
        <v>2012</v>
      </c>
      <c r="AX70" s="225">
        <f t="shared" ref="AX70" si="66">AW70+1</f>
        <v>2013</v>
      </c>
    </row>
    <row r="71" spans="2:61" ht="17.100000000000001" customHeight="1">
      <c r="X71" s="210" t="s">
        <v>49</v>
      </c>
      <c r="Y71" s="518"/>
      <c r="Z71" s="693"/>
      <c r="AA71" s="720">
        <f>AA5/$AA5-1</f>
        <v>0</v>
      </c>
      <c r="AB71" s="720">
        <f t="shared" ref="AB71:AX82" si="67">AB5/$AA5-1</f>
        <v>8.8957790566543071E-2</v>
      </c>
      <c r="AC71" s="720">
        <f t="shared" si="67"/>
        <v>0.11516937535412142</v>
      </c>
      <c r="AD71" s="720">
        <f t="shared" si="67"/>
        <v>0.13786883465276412</v>
      </c>
      <c r="AE71" s="720">
        <f t="shared" si="67"/>
        <v>0.32130165193816573</v>
      </c>
      <c r="AF71" s="720">
        <f t="shared" si="67"/>
        <v>0.58246577004292455</v>
      </c>
      <c r="AG71" s="720">
        <f t="shared" si="67"/>
        <v>0.5438333965744564</v>
      </c>
      <c r="AH71" s="720">
        <f t="shared" si="67"/>
        <v>0.53369925660242901</v>
      </c>
      <c r="AI71" s="720">
        <f t="shared" si="67"/>
        <v>0.49008268869239235</v>
      </c>
      <c r="AJ71" s="720">
        <f t="shared" si="67"/>
        <v>0.52931567377948086</v>
      </c>
      <c r="AK71" s="720">
        <f t="shared" si="67"/>
        <v>0.43397993333792817</v>
      </c>
      <c r="AL71" s="720">
        <f t="shared" si="67"/>
        <v>0.2209038054663286</v>
      </c>
      <c r="AM71" s="720">
        <f t="shared" si="67"/>
        <v>1.7931963367052051E-2</v>
      </c>
      <c r="AN71" s="720">
        <f t="shared" si="67"/>
        <v>1.6849344663793397E-2</v>
      </c>
      <c r="AO71" s="720">
        <f t="shared" si="67"/>
        <v>-0.22300690983535609</v>
      </c>
      <c r="AP71" s="720">
        <f t="shared" si="67"/>
        <v>-0.20135609993591819</v>
      </c>
      <c r="AQ71" s="720">
        <f t="shared" si="67"/>
        <v>-8.6886346530769321E-2</v>
      </c>
      <c r="AR71" s="720">
        <f t="shared" si="67"/>
        <v>4.2095710391707009E-2</v>
      </c>
      <c r="AS71" s="720">
        <f t="shared" si="67"/>
        <v>0.20212594226764491</v>
      </c>
      <c r="AT71" s="720">
        <f t="shared" si="67"/>
        <v>0.30423735736443125</v>
      </c>
      <c r="AU71" s="720">
        <f t="shared" si="67"/>
        <v>0.4507633821151773</v>
      </c>
      <c r="AV71" s="720">
        <f t="shared" si="67"/>
        <v>0.62231335866771698</v>
      </c>
      <c r="AW71" s="720">
        <f t="shared" si="67"/>
        <v>0.82569745597569377</v>
      </c>
      <c r="AX71" s="720">
        <f t="shared" si="67"/>
        <v>0.99447708541601521</v>
      </c>
      <c r="AY71" s="31"/>
      <c r="AZ71" s="31"/>
      <c r="BA71" s="31"/>
      <c r="BB71" s="31"/>
      <c r="BC71" s="31"/>
      <c r="BD71" s="31"/>
      <c r="BE71" s="31"/>
      <c r="BI71" s="191"/>
    </row>
    <row r="72" spans="2:61" ht="17.100000000000001" customHeight="1">
      <c r="X72" s="212"/>
      <c r="Y72" s="17" t="s">
        <v>280</v>
      </c>
      <c r="Z72" s="711"/>
      <c r="AA72" s="861">
        <f t="shared" ref="AA72:AP100" si="68">AA6/$AA6-1</f>
        <v>0</v>
      </c>
      <c r="AB72" s="861">
        <f t="shared" si="68"/>
        <v>8.9202866941598291E-2</v>
      </c>
      <c r="AC72" s="861">
        <f t="shared" si="68"/>
        <v>0.10367316967990781</v>
      </c>
      <c r="AD72" s="861">
        <f t="shared" si="68"/>
        <v>5.4241346689209768E-2</v>
      </c>
      <c r="AE72" s="861">
        <f t="shared" si="68"/>
        <v>0.15620403449494802</v>
      </c>
      <c r="AF72" s="861">
        <f t="shared" si="68"/>
        <v>0.34725158416212842</v>
      </c>
      <c r="AG72" s="861">
        <f t="shared" si="68"/>
        <v>0.23854231840559814</v>
      </c>
      <c r="AH72" s="861">
        <f t="shared" si="68"/>
        <v>0.16699861359147117</v>
      </c>
      <c r="AI72" s="861">
        <f t="shared" si="68"/>
        <v>9.4525769753784461E-2</v>
      </c>
      <c r="AJ72" s="861">
        <f t="shared" si="68"/>
        <v>0.1196125233899068</v>
      </c>
      <c r="AK72" s="861">
        <f t="shared" si="68"/>
        <v>-1.5112635026305998E-2</v>
      </c>
      <c r="AL72" s="861">
        <f t="shared" si="68"/>
        <v>-0.2585470591990493</v>
      </c>
      <c r="AM72" s="861">
        <f t="shared" si="68"/>
        <v>-0.51591856872519382</v>
      </c>
      <c r="AN72" s="861">
        <f t="shared" si="68"/>
        <v>-0.6011206171856539</v>
      </c>
      <c r="AO72" s="861">
        <f t="shared" si="68"/>
        <v>-0.91916490495027225</v>
      </c>
      <c r="AP72" s="861">
        <f t="shared" si="68"/>
        <v>-0.96320609466702045</v>
      </c>
      <c r="AQ72" s="861">
        <f t="shared" si="67"/>
        <v>-0.94782884382710098</v>
      </c>
      <c r="AR72" s="861">
        <f t="shared" si="67"/>
        <v>-0.98271801416178239</v>
      </c>
      <c r="AS72" s="861">
        <f t="shared" si="67"/>
        <v>-0.96274152515524047</v>
      </c>
      <c r="AT72" s="861">
        <f t="shared" si="67"/>
        <v>-0.99684092731989571</v>
      </c>
      <c r="AU72" s="861">
        <f t="shared" si="67"/>
        <v>-0.99665509951518372</v>
      </c>
      <c r="AV72" s="861">
        <f t="shared" si="67"/>
        <v>-0.99897794707408394</v>
      </c>
      <c r="AW72" s="861">
        <f t="shared" si="67"/>
        <v>-0.99888503317172794</v>
      </c>
      <c r="AX72" s="861">
        <f t="shared" si="67"/>
        <v>-0.99897794707408394</v>
      </c>
      <c r="AY72" s="31"/>
      <c r="AZ72" s="31"/>
      <c r="BA72" s="31"/>
      <c r="BB72" s="31"/>
      <c r="BC72" s="31"/>
      <c r="BD72" s="31"/>
      <c r="BE72" s="31"/>
      <c r="BI72" s="191"/>
    </row>
    <row r="73" spans="2:61" ht="17.100000000000001" customHeight="1">
      <c r="X73" s="212"/>
      <c r="Y73" s="209" t="s">
        <v>51</v>
      </c>
      <c r="Z73" s="717"/>
      <c r="AA73" s="861">
        <f t="shared" si="68"/>
        <v>0</v>
      </c>
      <c r="AB73" s="861">
        <f t="shared" si="67"/>
        <v>-1</v>
      </c>
      <c r="AC73" s="862">
        <f t="shared" si="67"/>
        <v>29.000000000000004</v>
      </c>
      <c r="AD73" s="862">
        <f t="shared" si="67"/>
        <v>194.00000000000006</v>
      </c>
      <c r="AE73" s="862">
        <f t="shared" si="67"/>
        <v>334.00000000000006</v>
      </c>
      <c r="AF73" s="862">
        <f t="shared" si="67"/>
        <v>369.00000000000006</v>
      </c>
      <c r="AG73" s="862">
        <f t="shared" si="67"/>
        <v>351.52454428322801</v>
      </c>
      <c r="AH73" s="862">
        <f t="shared" si="67"/>
        <v>282.68136415567864</v>
      </c>
      <c r="AI73" s="862">
        <f t="shared" si="67"/>
        <v>202.91544652218332</v>
      </c>
      <c r="AJ73" s="862">
        <f t="shared" si="67"/>
        <v>123.86200291968531</v>
      </c>
      <c r="AK73" s="862">
        <f t="shared" si="67"/>
        <v>195.06655634293861</v>
      </c>
      <c r="AL73" s="862">
        <f t="shared" si="67"/>
        <v>287.78997898202005</v>
      </c>
      <c r="AM73" s="862">
        <f t="shared" si="67"/>
        <v>270.69202143460114</v>
      </c>
      <c r="AN73" s="862">
        <f t="shared" si="67"/>
        <v>343.41124570903486</v>
      </c>
      <c r="AO73" s="862">
        <f t="shared" si="67"/>
        <v>372.93772157640353</v>
      </c>
      <c r="AP73" s="862">
        <f t="shared" si="67"/>
        <v>296.43764558185188</v>
      </c>
      <c r="AQ73" s="862">
        <f t="shared" si="67"/>
        <v>241.62542143152143</v>
      </c>
      <c r="AR73" s="862">
        <f t="shared" si="67"/>
        <v>235.11704929930599</v>
      </c>
      <c r="AS73" s="862">
        <f t="shared" si="67"/>
        <v>201.85743034151866</v>
      </c>
      <c r="AT73" s="862">
        <f t="shared" si="67"/>
        <v>153.72458526845841</v>
      </c>
      <c r="AU73" s="862">
        <f t="shared" si="67"/>
        <v>83.763857608827649</v>
      </c>
      <c r="AV73" s="862">
        <f t="shared" si="67"/>
        <v>99.177681197441899</v>
      </c>
      <c r="AW73" s="862">
        <f t="shared" si="67"/>
        <v>78.74298426366947</v>
      </c>
      <c r="AX73" s="862">
        <f t="shared" si="67"/>
        <v>85.813160843324937</v>
      </c>
      <c r="AY73" s="31"/>
      <c r="AZ73" s="31"/>
      <c r="BA73" s="31"/>
      <c r="BB73" s="31"/>
      <c r="BC73" s="31"/>
      <c r="BD73" s="31"/>
      <c r="BE73" s="31"/>
      <c r="BG73" s="191"/>
    </row>
    <row r="74" spans="2:61" ht="17.100000000000001" customHeight="1">
      <c r="X74" s="212"/>
      <c r="Y74" s="17" t="s">
        <v>224</v>
      </c>
      <c r="Z74" s="717"/>
      <c r="AA74" s="1026"/>
      <c r="AB74" s="1026"/>
      <c r="AC74" s="1028"/>
      <c r="AD74" s="1028"/>
      <c r="AE74" s="1028"/>
      <c r="AF74" s="1028"/>
      <c r="AG74" s="1028"/>
      <c r="AH74" s="1028"/>
      <c r="AI74" s="1028"/>
      <c r="AJ74" s="1028"/>
      <c r="AK74" s="1028"/>
      <c r="AL74" s="1028"/>
      <c r="AM74" s="1028"/>
      <c r="AN74" s="1028"/>
      <c r="AO74" s="1028"/>
      <c r="AP74" s="1028"/>
      <c r="AQ74" s="1028"/>
      <c r="AR74" s="1028"/>
      <c r="AS74" s="1028"/>
      <c r="AT74" s="1028"/>
      <c r="AU74" s="1028"/>
      <c r="AV74" s="1028"/>
      <c r="AW74" s="1028"/>
      <c r="AX74" s="1028"/>
      <c r="AY74" s="31"/>
      <c r="AZ74" s="31"/>
      <c r="BA74" s="31"/>
      <c r="BB74" s="31"/>
      <c r="BC74" s="31"/>
      <c r="BD74" s="31"/>
      <c r="BE74" s="31"/>
      <c r="BG74" s="191"/>
    </row>
    <row r="75" spans="2:61" ht="17.100000000000001" customHeight="1">
      <c r="X75" s="212"/>
      <c r="Y75" s="519" t="s">
        <v>218</v>
      </c>
      <c r="Z75" s="717"/>
      <c r="AA75" s="861">
        <f t="shared" si="68"/>
        <v>0</v>
      </c>
      <c r="AB75" s="861">
        <f t="shared" si="67"/>
        <v>-1</v>
      </c>
      <c r="AC75" s="862">
        <f t="shared" si="67"/>
        <v>29</v>
      </c>
      <c r="AD75" s="862">
        <f t="shared" si="67"/>
        <v>193.99999999999994</v>
      </c>
      <c r="AE75" s="862">
        <f t="shared" si="67"/>
        <v>333.99999999999994</v>
      </c>
      <c r="AF75" s="862">
        <f t="shared" si="67"/>
        <v>369</v>
      </c>
      <c r="AG75" s="862">
        <f t="shared" si="67"/>
        <v>360.09894871658543</v>
      </c>
      <c r="AH75" s="862">
        <f t="shared" si="67"/>
        <v>401.59738189849543</v>
      </c>
      <c r="AI75" s="862">
        <f t="shared" si="67"/>
        <v>370.95449115430819</v>
      </c>
      <c r="AJ75" s="862">
        <f t="shared" si="67"/>
        <v>372.69586657428789</v>
      </c>
      <c r="AK75" s="862">
        <f t="shared" si="67"/>
        <v>385.54305883766949</v>
      </c>
      <c r="AL75" s="862">
        <f t="shared" si="67"/>
        <v>299.68783969574218</v>
      </c>
      <c r="AM75" s="862">
        <f t="shared" si="67"/>
        <v>290.89488126993922</v>
      </c>
      <c r="AN75" s="862">
        <f t="shared" si="67"/>
        <v>281.09299386946071</v>
      </c>
      <c r="AO75" s="862">
        <f t="shared" si="67"/>
        <v>317.25704288192986</v>
      </c>
      <c r="AP75" s="862">
        <f t="shared" si="67"/>
        <v>305.23210799187348</v>
      </c>
      <c r="AQ75" s="862">
        <f t="shared" si="67"/>
        <v>330.86482923576455</v>
      </c>
      <c r="AR75" s="862">
        <f t="shared" si="67"/>
        <v>358.28448252583985</v>
      </c>
      <c r="AS75" s="862">
        <f t="shared" si="67"/>
        <v>319.22070223334345</v>
      </c>
      <c r="AT75" s="862">
        <f t="shared" si="67"/>
        <v>203.82862758756258</v>
      </c>
      <c r="AU75" s="862">
        <f t="shared" si="67"/>
        <v>224.49749458053256</v>
      </c>
      <c r="AV75" s="862">
        <f t="shared" si="67"/>
        <v>193.41224899087612</v>
      </c>
      <c r="AW75" s="862">
        <f t="shared" si="67"/>
        <v>165.29579595769081</v>
      </c>
      <c r="AX75" s="862">
        <f t="shared" si="67"/>
        <v>148.36002462008321</v>
      </c>
      <c r="AY75" s="31"/>
      <c r="AZ75" s="31"/>
      <c r="BA75" s="31"/>
      <c r="BB75" s="31"/>
      <c r="BC75" s="31"/>
      <c r="BD75" s="31"/>
      <c r="BE75" s="31"/>
    </row>
    <row r="76" spans="2:61" ht="17.100000000000001" customHeight="1">
      <c r="X76" s="212"/>
      <c r="Y76" s="671" t="s">
        <v>503</v>
      </c>
      <c r="Z76" s="717"/>
      <c r="AA76" s="861">
        <f t="shared" si="68"/>
        <v>0</v>
      </c>
      <c r="AB76" s="861">
        <f t="shared" si="67"/>
        <v>-1</v>
      </c>
      <c r="AC76" s="862">
        <f t="shared" si="67"/>
        <v>29</v>
      </c>
      <c r="AD76" s="862">
        <f t="shared" si="67"/>
        <v>194</v>
      </c>
      <c r="AE76" s="862">
        <f t="shared" si="67"/>
        <v>334</v>
      </c>
      <c r="AF76" s="862">
        <f t="shared" si="67"/>
        <v>369</v>
      </c>
      <c r="AG76" s="862">
        <f t="shared" si="67"/>
        <v>365.3</v>
      </c>
      <c r="AH76" s="862">
        <f t="shared" si="67"/>
        <v>1164.5</v>
      </c>
      <c r="AI76" s="862">
        <f t="shared" si="67"/>
        <v>1101.5999999999999</v>
      </c>
      <c r="AJ76" s="862">
        <f t="shared" si="67"/>
        <v>5204.8999999999996</v>
      </c>
      <c r="AK76" s="862">
        <f t="shared" si="67"/>
        <v>2551.9999999999995</v>
      </c>
      <c r="AL76" s="862">
        <f t="shared" si="67"/>
        <v>1610.3499999999995</v>
      </c>
      <c r="AM76" s="862">
        <f t="shared" si="67"/>
        <v>2646.1280000000002</v>
      </c>
      <c r="AN76" s="862">
        <f t="shared" si="67"/>
        <v>2295.5159999999996</v>
      </c>
      <c r="AO76" s="862">
        <f t="shared" si="67"/>
        <v>4228.8399999999992</v>
      </c>
      <c r="AP76" s="862">
        <f t="shared" si="67"/>
        <v>4135.4149999999991</v>
      </c>
      <c r="AQ76" s="862">
        <f t="shared" si="67"/>
        <v>3928.6960000000004</v>
      </c>
      <c r="AR76" s="862">
        <f t="shared" si="67"/>
        <v>4251.6430999999984</v>
      </c>
      <c r="AS76" s="862">
        <f t="shared" si="67"/>
        <v>3934.7833064258452</v>
      </c>
      <c r="AT76" s="862">
        <f t="shared" si="67"/>
        <v>3190.9792238799441</v>
      </c>
      <c r="AU76" s="862">
        <f t="shared" si="67"/>
        <v>4194.7999999999984</v>
      </c>
      <c r="AV76" s="862">
        <f t="shared" si="67"/>
        <v>4549.9629999999997</v>
      </c>
      <c r="AW76" s="862">
        <f t="shared" si="67"/>
        <v>3316.5309999999999</v>
      </c>
      <c r="AX76" s="862">
        <f t="shared" si="67"/>
        <v>3287.634</v>
      </c>
      <c r="AY76" s="31"/>
      <c r="AZ76" s="31"/>
      <c r="BA76" s="31"/>
      <c r="BB76" s="31"/>
      <c r="BC76" s="31"/>
      <c r="BD76" s="31"/>
      <c r="BE76" s="31"/>
      <c r="BG76" s="191"/>
    </row>
    <row r="77" spans="2:61" ht="17.100000000000001" customHeight="1">
      <c r="X77" s="212"/>
      <c r="Y77" s="965" t="s">
        <v>327</v>
      </c>
      <c r="Z77" s="717"/>
      <c r="AA77" s="1026"/>
      <c r="AB77" s="1026"/>
      <c r="AC77" s="1028"/>
      <c r="AD77" s="1028"/>
      <c r="AE77" s="1028"/>
      <c r="AF77" s="1028"/>
      <c r="AG77" s="1028"/>
      <c r="AH77" s="1028"/>
      <c r="AI77" s="1028"/>
      <c r="AJ77" s="1028"/>
      <c r="AK77" s="1028"/>
      <c r="AL77" s="1028"/>
      <c r="AM77" s="1028"/>
      <c r="AN77" s="1028"/>
      <c r="AO77" s="1028"/>
      <c r="AP77" s="1028"/>
      <c r="AQ77" s="1028"/>
      <c r="AR77" s="1028"/>
      <c r="AS77" s="1028"/>
      <c r="AT77" s="1028"/>
      <c r="AU77" s="1028"/>
      <c r="AV77" s="1028"/>
      <c r="AW77" s="1028"/>
      <c r="AX77" s="1028"/>
      <c r="AY77" s="153"/>
      <c r="AZ77" s="153"/>
      <c r="BA77" s="153"/>
      <c r="BB77" s="153"/>
      <c r="BC77" s="153"/>
      <c r="BD77" s="153"/>
      <c r="BE77" s="153"/>
      <c r="BG77" s="191"/>
    </row>
    <row r="78" spans="2:61" ht="17.100000000000001" customHeight="1">
      <c r="X78" s="212"/>
      <c r="Y78" s="696" t="s">
        <v>329</v>
      </c>
      <c r="Z78" s="718"/>
      <c r="AA78" s="861">
        <f t="shared" si="68"/>
        <v>0</v>
      </c>
      <c r="AB78" s="862">
        <f t="shared" si="67"/>
        <v>-1</v>
      </c>
      <c r="AC78" s="862">
        <f t="shared" si="67"/>
        <v>28.999999999999996</v>
      </c>
      <c r="AD78" s="862">
        <f t="shared" si="67"/>
        <v>194</v>
      </c>
      <c r="AE78" s="862">
        <f t="shared" si="67"/>
        <v>333.99999999999994</v>
      </c>
      <c r="AF78" s="862">
        <f t="shared" si="67"/>
        <v>368.99999999999994</v>
      </c>
      <c r="AG78" s="862">
        <f t="shared" si="67"/>
        <v>335.87321254501364</v>
      </c>
      <c r="AH78" s="862">
        <f t="shared" si="67"/>
        <v>347.82908103666347</v>
      </c>
      <c r="AI78" s="862">
        <f t="shared" si="67"/>
        <v>334.67196223283838</v>
      </c>
      <c r="AJ78" s="862">
        <f t="shared" si="67"/>
        <v>337.86883806362732</v>
      </c>
      <c r="AK78" s="862">
        <f t="shared" si="67"/>
        <v>359.92728129607104</v>
      </c>
      <c r="AL78" s="862">
        <f t="shared" si="67"/>
        <v>335.43388430584309</v>
      </c>
      <c r="AM78" s="862">
        <f t="shared" si="67"/>
        <v>364.941048224025</v>
      </c>
      <c r="AN78" s="862">
        <f t="shared" si="67"/>
        <v>542.80092529092258</v>
      </c>
      <c r="AO78" s="862">
        <f t="shared" si="67"/>
        <v>670.42192641360487</v>
      </c>
      <c r="AP78" s="862">
        <f t="shared" si="67"/>
        <v>697.60553829464777</v>
      </c>
      <c r="AQ78" s="862">
        <f t="shared" si="67"/>
        <v>889.12523633138255</v>
      </c>
      <c r="AR78" s="862">
        <f t="shared" si="67"/>
        <v>1063.980778036258</v>
      </c>
      <c r="AS78" s="862">
        <f t="shared" si="67"/>
        <v>1123.9128780341418</v>
      </c>
      <c r="AT78" s="862">
        <f t="shared" si="67"/>
        <v>1197.3932379151258</v>
      </c>
      <c r="AU78" s="862">
        <f t="shared" si="67"/>
        <v>1302.2460406445443</v>
      </c>
      <c r="AV78" s="862">
        <f t="shared" si="67"/>
        <v>1432.3110828586925</v>
      </c>
      <c r="AW78" s="862">
        <f t="shared" si="67"/>
        <v>1549.6187647863644</v>
      </c>
      <c r="AX78" s="862">
        <f t="shared" si="67"/>
        <v>1660.2614151742673</v>
      </c>
      <c r="AY78" s="153"/>
      <c r="AZ78" s="153"/>
      <c r="BA78" s="153"/>
      <c r="BB78" s="153"/>
      <c r="BC78" s="153"/>
      <c r="BD78" s="153"/>
      <c r="BE78" s="153"/>
      <c r="BG78" s="191"/>
    </row>
    <row r="79" spans="2:61" ht="17.100000000000001" customHeight="1">
      <c r="X79" s="212"/>
      <c r="Y79" s="519" t="s">
        <v>216</v>
      </c>
      <c r="Z79" s="717"/>
      <c r="AA79" s="1026"/>
      <c r="AB79" s="1026"/>
      <c r="AC79" s="1026"/>
      <c r="AD79" s="1026"/>
      <c r="AE79" s="1026"/>
      <c r="AF79" s="1026"/>
      <c r="AG79" s="1026"/>
      <c r="AH79" s="1026"/>
      <c r="AI79" s="1026"/>
      <c r="AJ79" s="1026"/>
      <c r="AK79" s="1026"/>
      <c r="AL79" s="1026"/>
      <c r="AM79" s="1026"/>
      <c r="AN79" s="1026"/>
      <c r="AO79" s="1026"/>
      <c r="AP79" s="1026"/>
      <c r="AQ79" s="1026"/>
      <c r="AR79" s="1026"/>
      <c r="AS79" s="1026"/>
      <c r="AT79" s="1026"/>
      <c r="AU79" s="1026"/>
      <c r="AV79" s="1026"/>
      <c r="AW79" s="1026"/>
      <c r="AX79" s="1026"/>
      <c r="AY79" s="153"/>
      <c r="AZ79" s="153"/>
      <c r="BA79" s="153"/>
      <c r="BB79" s="153"/>
      <c r="BC79" s="153"/>
      <c r="BD79" s="153"/>
      <c r="BE79" s="153"/>
      <c r="BG79" s="191"/>
      <c r="BH79" s="191"/>
    </row>
    <row r="80" spans="2:61" ht="17.100000000000001" customHeight="1">
      <c r="X80" s="212"/>
      <c r="Y80" s="519" t="s">
        <v>217</v>
      </c>
      <c r="Z80" s="717"/>
      <c r="AA80" s="1026"/>
      <c r="AB80" s="1026"/>
      <c r="AC80" s="1026"/>
      <c r="AD80" s="1026"/>
      <c r="AE80" s="1026"/>
      <c r="AF80" s="1026"/>
      <c r="AG80" s="1026"/>
      <c r="AH80" s="1026"/>
      <c r="AI80" s="1026"/>
      <c r="AJ80" s="1026"/>
      <c r="AK80" s="1026"/>
      <c r="AL80" s="1026"/>
      <c r="AM80" s="1026"/>
      <c r="AN80" s="1026"/>
      <c r="AO80" s="1026"/>
      <c r="AP80" s="1026"/>
      <c r="AQ80" s="1026"/>
      <c r="AR80" s="1026"/>
      <c r="AS80" s="1026"/>
      <c r="AT80" s="1026"/>
      <c r="AU80" s="1026"/>
      <c r="AV80" s="1026"/>
      <c r="AW80" s="1026"/>
      <c r="AX80" s="1026"/>
      <c r="AY80" s="153"/>
      <c r="AZ80" s="153"/>
      <c r="BA80" s="153"/>
      <c r="BB80" s="153"/>
      <c r="BC80" s="153"/>
      <c r="BD80" s="153"/>
      <c r="BE80" s="153"/>
      <c r="BG80" s="191"/>
      <c r="BH80" s="191"/>
    </row>
    <row r="81" spans="24:60" ht="17.100000000000001" customHeight="1">
      <c r="X81" s="503"/>
      <c r="Y81" s="696" t="s">
        <v>328</v>
      </c>
      <c r="Z81" s="717"/>
      <c r="AA81" s="1026"/>
      <c r="AB81" s="1026"/>
      <c r="AC81" s="1026"/>
      <c r="AD81" s="1026"/>
      <c r="AE81" s="1026"/>
      <c r="AF81" s="1026"/>
      <c r="AG81" s="1026"/>
      <c r="AH81" s="1026"/>
      <c r="AI81" s="1026"/>
      <c r="AJ81" s="1026"/>
      <c r="AK81" s="1026"/>
      <c r="AL81" s="1026"/>
      <c r="AM81" s="1026"/>
      <c r="AN81" s="1026"/>
      <c r="AO81" s="1026"/>
      <c r="AP81" s="1026"/>
      <c r="AQ81" s="1026"/>
      <c r="AR81" s="1026"/>
      <c r="AS81" s="1026"/>
      <c r="AT81" s="1026"/>
      <c r="AU81" s="1026"/>
      <c r="AV81" s="1026"/>
      <c r="AW81" s="1026"/>
      <c r="AX81" s="1026"/>
      <c r="AY81" s="153"/>
      <c r="AZ81" s="153"/>
      <c r="BA81" s="153"/>
      <c r="BB81" s="153"/>
      <c r="BC81" s="153"/>
      <c r="BD81" s="153"/>
      <c r="BE81" s="153"/>
      <c r="BG81" s="191"/>
      <c r="BH81" s="191"/>
    </row>
    <row r="82" spans="24:60" ht="17.100000000000001" customHeight="1">
      <c r="X82" s="215" t="s">
        <v>50</v>
      </c>
      <c r="Y82" s="1040"/>
      <c r="Z82" s="713"/>
      <c r="AA82" s="1021">
        <f t="shared" si="68"/>
        <v>0</v>
      </c>
      <c r="AB82" s="1021">
        <f t="shared" si="67"/>
        <v>0.14797040261001215</v>
      </c>
      <c r="AC82" s="1021">
        <f t="shared" si="67"/>
        <v>0.16484851353830798</v>
      </c>
      <c r="AD82" s="1021">
        <f t="shared" si="67"/>
        <v>0.6733898337656361</v>
      </c>
      <c r="AE82" s="1021">
        <f t="shared" si="67"/>
        <v>1.0557954533645075</v>
      </c>
      <c r="AF82" s="1021">
        <f t="shared" si="67"/>
        <v>1.6929366132771735</v>
      </c>
      <c r="AG82" s="1021">
        <f t="shared" si="67"/>
        <v>1.7920693201569486</v>
      </c>
      <c r="AH82" s="1021">
        <f t="shared" si="67"/>
        <v>2.056028156115203</v>
      </c>
      <c r="AI82" s="1021">
        <f t="shared" si="67"/>
        <v>1.5336775830373481</v>
      </c>
      <c r="AJ82" s="1021">
        <f t="shared" si="67"/>
        <v>1.0060352094862339</v>
      </c>
      <c r="AK82" s="1021">
        <f t="shared" si="67"/>
        <v>0.81565474780023783</v>
      </c>
      <c r="AL82" s="1021">
        <f t="shared" si="67"/>
        <v>0.51063102193851795</v>
      </c>
      <c r="AM82" s="1021">
        <f t="shared" si="67"/>
        <v>0.40679287516260709</v>
      </c>
      <c r="AN82" s="1021">
        <f t="shared" si="67"/>
        <v>0.35399913292164986</v>
      </c>
      <c r="AO82" s="1021">
        <f t="shared" si="67"/>
        <v>0.40942324462616742</v>
      </c>
      <c r="AP82" s="1021">
        <f t="shared" si="67"/>
        <v>0.31869657888976266</v>
      </c>
      <c r="AQ82" s="1021">
        <f t="shared" si="67"/>
        <v>0.37610702425455944</v>
      </c>
      <c r="AR82" s="1021">
        <f t="shared" si="67"/>
        <v>0.21065716409355528</v>
      </c>
      <c r="AS82" s="1021">
        <f t="shared" ref="AB82:AX93" si="69">AS16/$AA16-1</f>
        <v>-0.12170945444394521</v>
      </c>
      <c r="AT82" s="1021">
        <f t="shared" si="69"/>
        <v>-0.38114590892502354</v>
      </c>
      <c r="AU82" s="1021">
        <f t="shared" si="69"/>
        <v>-0.35015305352667936</v>
      </c>
      <c r="AV82" s="1021">
        <f t="shared" si="69"/>
        <v>-0.42571118080215031</v>
      </c>
      <c r="AW82" s="1021">
        <f t="shared" si="69"/>
        <v>-0.4745112386269924</v>
      </c>
      <c r="AX82" s="1021">
        <f t="shared" si="69"/>
        <v>-0.49840814126899713</v>
      </c>
      <c r="AY82" s="153"/>
      <c r="AZ82" s="153"/>
      <c r="BA82" s="153"/>
      <c r="BB82" s="153"/>
      <c r="BC82" s="153"/>
      <c r="BD82" s="153"/>
      <c r="BE82" s="153"/>
      <c r="BG82" s="191"/>
      <c r="BH82" s="191"/>
    </row>
    <row r="83" spans="24:60" ht="17.100000000000001" customHeight="1">
      <c r="X83" s="215"/>
      <c r="Y83" s="17" t="s">
        <v>220</v>
      </c>
      <c r="Z83" s="712"/>
      <c r="AA83" s="353">
        <f t="shared" si="68"/>
        <v>0</v>
      </c>
      <c r="AB83" s="353">
        <f t="shared" si="69"/>
        <v>0.15789473684210531</v>
      </c>
      <c r="AC83" s="353">
        <f t="shared" si="69"/>
        <v>0.18421052631578938</v>
      </c>
      <c r="AD83" s="353">
        <f t="shared" si="69"/>
        <v>0.71052631578947367</v>
      </c>
      <c r="AE83" s="353">
        <f t="shared" si="69"/>
        <v>1.1052631578947372</v>
      </c>
      <c r="AF83" s="353">
        <f t="shared" si="69"/>
        <v>1.763157894736842</v>
      </c>
      <c r="AG83" s="353">
        <f t="shared" si="69"/>
        <v>2.6466987697156878</v>
      </c>
      <c r="AH83" s="353">
        <f t="shared" si="69"/>
        <v>4.0926742423108662</v>
      </c>
      <c r="AI83" s="353">
        <f t="shared" si="69"/>
        <v>3.9733094958792901</v>
      </c>
      <c r="AJ83" s="353">
        <f t="shared" si="69"/>
        <v>3.7441322046229768</v>
      </c>
      <c r="AK83" s="353">
        <f t="shared" si="69"/>
        <v>4.0202092646037979</v>
      </c>
      <c r="AL83" s="353">
        <f t="shared" si="69"/>
        <v>3.0190079904588787</v>
      </c>
      <c r="AM83" s="353">
        <f t="shared" si="69"/>
        <v>2.7994372948710717</v>
      </c>
      <c r="AN83" s="353">
        <f t="shared" si="69"/>
        <v>2.6612733563495996</v>
      </c>
      <c r="AO83" s="353">
        <f t="shared" si="69"/>
        <v>2.2818868638053278</v>
      </c>
      <c r="AP83" s="353">
        <f t="shared" si="69"/>
        <v>2.1445720770242933</v>
      </c>
      <c r="AQ83" s="353">
        <f t="shared" si="69"/>
        <v>2.2977502270736223</v>
      </c>
      <c r="AR83" s="353">
        <f t="shared" si="69"/>
        <v>1.9519192196380404</v>
      </c>
      <c r="AS83" s="353">
        <f t="shared" si="69"/>
        <v>0.96109328034756936</v>
      </c>
      <c r="AT83" s="353">
        <f t="shared" si="69"/>
        <v>0.38612387340976451</v>
      </c>
      <c r="AU83" s="353">
        <f t="shared" si="69"/>
        <v>-0.24932568631491459</v>
      </c>
      <c r="AV83" s="353">
        <f t="shared" si="69"/>
        <v>-0.3761303316253406</v>
      </c>
      <c r="AW83" s="353">
        <f t="shared" si="69"/>
        <v>-0.55388408136200429</v>
      </c>
      <c r="AX83" s="353">
        <f t="shared" si="69"/>
        <v>-0.66517735342095485</v>
      </c>
      <c r="AY83" s="31"/>
      <c r="AZ83" s="31"/>
      <c r="BA83" s="31"/>
      <c r="BB83" s="31"/>
      <c r="BC83" s="31"/>
      <c r="BD83" s="31"/>
      <c r="BE83" s="31"/>
    </row>
    <row r="84" spans="24:60" ht="17.100000000000001" customHeight="1">
      <c r="X84" s="215"/>
      <c r="Y84" s="17" t="s">
        <v>219</v>
      </c>
      <c r="Z84" s="712"/>
      <c r="AA84" s="353">
        <f t="shared" si="68"/>
        <v>0</v>
      </c>
      <c r="AB84" s="353">
        <f t="shared" si="69"/>
        <v>-0.16076246334310862</v>
      </c>
      <c r="AC84" s="353">
        <f t="shared" si="69"/>
        <v>-0.43747800586510266</v>
      </c>
      <c r="AD84" s="353">
        <f t="shared" si="69"/>
        <v>-0.48187683284457483</v>
      </c>
      <c r="AE84" s="353">
        <f t="shared" si="69"/>
        <v>-0.48307917888563057</v>
      </c>
      <c r="AF84" s="353">
        <f t="shared" si="69"/>
        <v>-0.49155425219941351</v>
      </c>
      <c r="AG84" s="353">
        <f t="shared" si="69"/>
        <v>-0.51967602290182957</v>
      </c>
      <c r="AH84" s="353">
        <f t="shared" si="69"/>
        <v>-0.56666666666666676</v>
      </c>
      <c r="AI84" s="353">
        <f t="shared" si="69"/>
        <v>-0.63983481955832189</v>
      </c>
      <c r="AJ84" s="353">
        <f t="shared" si="69"/>
        <v>-0.78766732499451397</v>
      </c>
      <c r="AK84" s="353">
        <f t="shared" si="69"/>
        <v>-0.87032936341692102</v>
      </c>
      <c r="AL84" s="353">
        <f t="shared" si="69"/>
        <v>-0.88763006030391223</v>
      </c>
      <c r="AM84" s="353">
        <f t="shared" si="69"/>
        <v>-0.89280230268506089</v>
      </c>
      <c r="AN84" s="353">
        <f t="shared" si="69"/>
        <v>-0.89123321875372896</v>
      </c>
      <c r="AO84" s="353">
        <f t="shared" si="69"/>
        <v>-0.89327535493112387</v>
      </c>
      <c r="AP84" s="353">
        <f t="shared" si="69"/>
        <v>-0.89316636769300017</v>
      </c>
      <c r="AQ84" s="353">
        <f t="shared" si="69"/>
        <v>-0.89288857226668905</v>
      </c>
      <c r="AR84" s="353">
        <f t="shared" si="69"/>
        <v>-0.8938364398370644</v>
      </c>
      <c r="AS84" s="353">
        <f t="shared" si="69"/>
        <v>-0.89399705036681165</v>
      </c>
      <c r="AT84" s="353">
        <f t="shared" si="69"/>
        <v>-0.9203504822596601</v>
      </c>
      <c r="AU84" s="353">
        <f t="shared" si="69"/>
        <v>-0.92499488260803187</v>
      </c>
      <c r="AV84" s="353">
        <f t="shared" si="69"/>
        <v>-0.92514822912430761</v>
      </c>
      <c r="AW84" s="353">
        <f t="shared" si="69"/>
        <v>-0.93485384802273686</v>
      </c>
      <c r="AX84" s="353">
        <f t="shared" si="69"/>
        <v>-0.95290024938299434</v>
      </c>
      <c r="AY84" s="31"/>
      <c r="AZ84" s="31"/>
      <c r="BA84" s="31"/>
      <c r="BB84" s="31"/>
      <c r="BC84" s="31"/>
      <c r="BD84" s="31"/>
      <c r="BE84" s="31"/>
    </row>
    <row r="85" spans="24:60" ht="17.100000000000001" customHeight="1">
      <c r="X85" s="215"/>
      <c r="Y85" s="17" t="s">
        <v>222</v>
      </c>
      <c r="Z85" s="712"/>
      <c r="AA85" s="353">
        <f t="shared" si="68"/>
        <v>0</v>
      </c>
      <c r="AB85" s="353">
        <f t="shared" si="69"/>
        <v>0.15789473684210531</v>
      </c>
      <c r="AC85" s="353">
        <f t="shared" si="69"/>
        <v>0.1842105263157896</v>
      </c>
      <c r="AD85" s="353">
        <f t="shared" si="69"/>
        <v>0.71052631578947389</v>
      </c>
      <c r="AE85" s="353">
        <f t="shared" si="69"/>
        <v>1.1052631578947372</v>
      </c>
      <c r="AF85" s="353">
        <f t="shared" si="69"/>
        <v>1.763157894736842</v>
      </c>
      <c r="AG85" s="353">
        <f t="shared" si="69"/>
        <v>2.2461626163040993</v>
      </c>
      <c r="AH85" s="353">
        <f t="shared" si="69"/>
        <v>3.077415194366675</v>
      </c>
      <c r="AI85" s="353">
        <f t="shared" si="69"/>
        <v>3.1362269833609391</v>
      </c>
      <c r="AJ85" s="353">
        <f t="shared" si="69"/>
        <v>3.4135466751704824</v>
      </c>
      <c r="AK85" s="353">
        <f t="shared" si="69"/>
        <v>3.7571469517543719</v>
      </c>
      <c r="AL85" s="353">
        <f t="shared" si="69"/>
        <v>2.6561482017166682</v>
      </c>
      <c r="AM85" s="353">
        <f t="shared" si="69"/>
        <v>2.6437320166544573</v>
      </c>
      <c r="AN85" s="353">
        <f t="shared" si="69"/>
        <v>2.6098394280307513</v>
      </c>
      <c r="AO85" s="353">
        <f t="shared" si="69"/>
        <v>2.8170058044922657</v>
      </c>
      <c r="AP85" s="353">
        <f t="shared" si="69"/>
        <v>2.2274923522904619</v>
      </c>
      <c r="AQ85" s="353">
        <f t="shared" si="69"/>
        <v>2.4668238043712192</v>
      </c>
      <c r="AR85" s="353">
        <f t="shared" si="69"/>
        <v>2.1142237311226388</v>
      </c>
      <c r="AS85" s="353">
        <f t="shared" si="69"/>
        <v>1.3456663941658253</v>
      </c>
      <c r="AT85" s="353">
        <f t="shared" si="69"/>
        <v>0.48168643097391861</v>
      </c>
      <c r="AU85" s="353">
        <f t="shared" si="69"/>
        <v>0.55563050786835055</v>
      </c>
      <c r="AV85" s="353">
        <f t="shared" si="69"/>
        <v>0.30903905478619897</v>
      </c>
      <c r="AW85" s="353">
        <f t="shared" si="69"/>
        <v>0.14102600649488672</v>
      </c>
      <c r="AX85" s="353">
        <f t="shared" si="69"/>
        <v>9.2945145557559172E-2</v>
      </c>
      <c r="AY85" s="31"/>
      <c r="AZ85" s="31"/>
      <c r="BA85" s="31"/>
      <c r="BB85" s="31"/>
      <c r="BC85" s="31"/>
      <c r="BD85" s="31"/>
      <c r="BE85" s="31"/>
    </row>
    <row r="86" spans="24:60" ht="17.100000000000001" customHeight="1">
      <c r="X86" s="215"/>
      <c r="Y86" s="671" t="s">
        <v>503</v>
      </c>
      <c r="Z86" s="718"/>
      <c r="AA86" s="353">
        <f t="shared" si="68"/>
        <v>0</v>
      </c>
      <c r="AB86" s="353">
        <f t="shared" si="69"/>
        <v>0.15789473684210531</v>
      </c>
      <c r="AC86" s="353">
        <f t="shared" si="69"/>
        <v>0.18421052631578938</v>
      </c>
      <c r="AD86" s="353">
        <f t="shared" si="69"/>
        <v>0.71052631578947367</v>
      </c>
      <c r="AE86" s="353">
        <f t="shared" si="69"/>
        <v>1.1052631578947367</v>
      </c>
      <c r="AF86" s="353">
        <f t="shared" si="69"/>
        <v>1.763157894736842</v>
      </c>
      <c r="AG86" s="353">
        <f t="shared" si="69"/>
        <v>1.6655721752393431</v>
      </c>
      <c r="AH86" s="353">
        <f t="shared" si="69"/>
        <v>3.9593064059366636</v>
      </c>
      <c r="AI86" s="353">
        <f t="shared" si="69"/>
        <v>4.4461883875046881</v>
      </c>
      <c r="AJ86" s="353">
        <f t="shared" si="69"/>
        <v>5.8027808446492966</v>
      </c>
      <c r="AK86" s="353">
        <f t="shared" si="69"/>
        <v>5.8294198446219641</v>
      </c>
      <c r="AL86" s="353">
        <f t="shared" si="69"/>
        <v>3.5841228236129048</v>
      </c>
      <c r="AM86" s="353">
        <f t="shared" si="69"/>
        <v>4.7937432632857817</v>
      </c>
      <c r="AN86" s="353">
        <f t="shared" si="69"/>
        <v>4.360788874031071</v>
      </c>
      <c r="AO86" s="353">
        <f t="shared" si="69"/>
        <v>4.7162207126038602</v>
      </c>
      <c r="AP86" s="353">
        <f t="shared" si="69"/>
        <v>3.8493583062124701</v>
      </c>
      <c r="AQ86" s="353">
        <f t="shared" si="69"/>
        <v>4.0271444307226218</v>
      </c>
      <c r="AR86" s="353">
        <f t="shared" si="69"/>
        <v>2.411364756625261</v>
      </c>
      <c r="AS86" s="353">
        <f t="shared" si="69"/>
        <v>1.6634571354997747</v>
      </c>
      <c r="AT86" s="353">
        <f t="shared" si="69"/>
        <v>0.25429382116513755</v>
      </c>
      <c r="AU86" s="353">
        <f t="shared" si="69"/>
        <v>0.48327168136969934</v>
      </c>
      <c r="AV86" s="353">
        <f t="shared" si="69"/>
        <v>0.88597868087443965</v>
      </c>
      <c r="AW86" s="353">
        <f t="shared" si="69"/>
        <v>1.1759551264679828</v>
      </c>
      <c r="AX86" s="353">
        <f t="shared" si="69"/>
        <v>1.4124540287891332</v>
      </c>
      <c r="AY86" s="31"/>
      <c r="AZ86" s="31"/>
      <c r="BA86" s="31"/>
      <c r="BB86" s="31"/>
      <c r="BC86" s="31"/>
      <c r="BD86" s="31"/>
      <c r="BE86" s="31"/>
    </row>
    <row r="87" spans="24:60" ht="17.100000000000001" customHeight="1">
      <c r="X87" s="294"/>
      <c r="Y87" s="405" t="s">
        <v>221</v>
      </c>
      <c r="Z87" s="712"/>
      <c r="AA87" s="353">
        <f t="shared" si="68"/>
        <v>0</v>
      </c>
      <c r="AB87" s="353">
        <f t="shared" si="69"/>
        <v>0.15789473684210531</v>
      </c>
      <c r="AC87" s="353">
        <f t="shared" si="69"/>
        <v>0.1842105263157896</v>
      </c>
      <c r="AD87" s="353">
        <f t="shared" si="69"/>
        <v>0.71052631578947367</v>
      </c>
      <c r="AE87" s="353">
        <f t="shared" si="69"/>
        <v>1.1052631578947372</v>
      </c>
      <c r="AF87" s="353">
        <f t="shared" si="69"/>
        <v>1.7631578947368425</v>
      </c>
      <c r="AG87" s="353">
        <f t="shared" si="69"/>
        <v>1.6921989108003443</v>
      </c>
      <c r="AH87" s="353">
        <f t="shared" si="69"/>
        <v>1.6926467255126125</v>
      </c>
      <c r="AI87" s="353">
        <f t="shared" si="69"/>
        <v>0.932112648102569</v>
      </c>
      <c r="AJ87" s="353">
        <f t="shared" si="69"/>
        <v>0.10095004672838459</v>
      </c>
      <c r="AK87" s="353">
        <f t="shared" si="69"/>
        <v>-0.29672681454387606</v>
      </c>
      <c r="AL87" s="353">
        <f t="shared" si="69"/>
        <v>-0.30160969444201247</v>
      </c>
      <c r="AM87" s="353">
        <f t="shared" si="69"/>
        <v>-0.43910648711105194</v>
      </c>
      <c r="AN87" s="353">
        <f t="shared" si="69"/>
        <v>-0.49143111681816909</v>
      </c>
      <c r="AO87" s="353">
        <f t="shared" si="69"/>
        <v>-0.45136573905087263</v>
      </c>
      <c r="AP87" s="353">
        <f t="shared" si="69"/>
        <v>-0.3814050490974914</v>
      </c>
      <c r="AQ87" s="353">
        <f t="shared" si="69"/>
        <v>-0.38622098782865277</v>
      </c>
      <c r="AR87" s="353">
        <f t="shared" si="69"/>
        <v>-0.47753847534168814</v>
      </c>
      <c r="AS87" s="353">
        <f t="shared" si="69"/>
        <v>-0.63776539686418965</v>
      </c>
      <c r="AT87" s="353">
        <f t="shared" si="69"/>
        <v>-0.68781450786361775</v>
      </c>
      <c r="AU87" s="353">
        <f t="shared" si="69"/>
        <v>-0.62182232430018591</v>
      </c>
      <c r="AV87" s="353">
        <f t="shared" si="69"/>
        <v>-0.64716772170962777</v>
      </c>
      <c r="AW87" s="353">
        <f t="shared" si="69"/>
        <v>-0.6520732824985519</v>
      </c>
      <c r="AX87" s="353">
        <f t="shared" si="69"/>
        <v>-0.66638116813291415</v>
      </c>
      <c r="AY87" s="31"/>
      <c r="AZ87" s="31"/>
      <c r="BA87" s="31"/>
      <c r="BB87" s="31"/>
      <c r="BC87" s="31"/>
      <c r="BD87" s="31"/>
      <c r="BE87" s="31"/>
    </row>
    <row r="88" spans="24:60" ht="17.100000000000001" customHeight="1" thickBot="1">
      <c r="X88" s="216"/>
      <c r="Y88" s="119" t="s">
        <v>223</v>
      </c>
      <c r="Z88" s="717"/>
      <c r="AA88" s="1026"/>
      <c r="AB88" s="1026"/>
      <c r="AC88" s="1026"/>
      <c r="AD88" s="1026"/>
      <c r="AE88" s="1026"/>
      <c r="AF88" s="1026"/>
      <c r="AG88" s="1026"/>
      <c r="AH88" s="1026"/>
      <c r="AI88" s="1026"/>
      <c r="AJ88" s="1026"/>
      <c r="AK88" s="1026"/>
      <c r="AL88" s="1026"/>
      <c r="AM88" s="1026"/>
      <c r="AN88" s="1026"/>
      <c r="AO88" s="1026"/>
      <c r="AP88" s="1026"/>
      <c r="AQ88" s="1026"/>
      <c r="AR88" s="1026"/>
      <c r="AS88" s="1026"/>
      <c r="AT88" s="1026"/>
      <c r="AU88" s="1026"/>
      <c r="AV88" s="1026"/>
      <c r="AW88" s="1026"/>
      <c r="AX88" s="1026"/>
      <c r="AY88" s="1027"/>
      <c r="AZ88" s="1027"/>
      <c r="BA88" s="1027"/>
      <c r="BB88" s="1027"/>
      <c r="BC88" s="1027"/>
      <c r="BD88" s="1027"/>
      <c r="BE88" s="1027"/>
    </row>
    <row r="89" spans="24:60" ht="17.100000000000001" customHeight="1" thickTop="1">
      <c r="X89" s="217" t="s">
        <v>267</v>
      </c>
      <c r="Y89" s="521"/>
      <c r="Z89" s="714"/>
      <c r="AA89" s="1022">
        <f t="shared" si="68"/>
        <v>0</v>
      </c>
      <c r="AB89" s="1022">
        <f t="shared" si="69"/>
        <v>0.10552257582449265</v>
      </c>
      <c r="AC89" s="1022">
        <f t="shared" si="69"/>
        <v>0.21678907795562519</v>
      </c>
      <c r="AD89" s="1022">
        <f t="shared" si="69"/>
        <v>0.2219365903711934</v>
      </c>
      <c r="AE89" s="1022">
        <f t="shared" si="69"/>
        <v>0.16886179869525741</v>
      </c>
      <c r="AF89" s="1022">
        <f t="shared" si="69"/>
        <v>0.27995605106481247</v>
      </c>
      <c r="AG89" s="1022">
        <f t="shared" si="69"/>
        <v>0.32467666935426065</v>
      </c>
      <c r="AH89" s="1022">
        <f t="shared" si="69"/>
        <v>0.12921879944927772</v>
      </c>
      <c r="AI89" s="1022">
        <f t="shared" si="69"/>
        <v>2.9107341460523184E-2</v>
      </c>
      <c r="AJ89" s="1022">
        <f t="shared" si="69"/>
        <v>-0.28587028876379506</v>
      </c>
      <c r="AK89" s="1022">
        <f t="shared" si="69"/>
        <v>-0.45281551006819842</v>
      </c>
      <c r="AL89" s="1022">
        <f t="shared" si="69"/>
        <v>-0.52793900434169694</v>
      </c>
      <c r="AM89" s="1022">
        <f t="shared" si="69"/>
        <v>-0.55366150889473265</v>
      </c>
      <c r="AN89" s="1022">
        <f t="shared" si="69"/>
        <v>-0.57927771025294861</v>
      </c>
      <c r="AO89" s="1022">
        <f t="shared" si="69"/>
        <v>-0.59076469002750542</v>
      </c>
      <c r="AP89" s="1022">
        <f t="shared" si="69"/>
        <v>-0.60592749578621563</v>
      </c>
      <c r="AQ89" s="1022">
        <f t="shared" si="69"/>
        <v>-0.5919158550956789</v>
      </c>
      <c r="AR89" s="1022">
        <f t="shared" si="69"/>
        <v>-0.63000160960090923</v>
      </c>
      <c r="AS89" s="1022">
        <f t="shared" si="69"/>
        <v>-0.67267731700530864</v>
      </c>
      <c r="AT89" s="1022">
        <f t="shared" si="69"/>
        <v>-0.80742155530570836</v>
      </c>
      <c r="AU89" s="1022">
        <f t="shared" si="69"/>
        <v>-0.80790379524378486</v>
      </c>
      <c r="AV89" s="1022">
        <f t="shared" si="69"/>
        <v>-0.82104723672312796</v>
      </c>
      <c r="AW89" s="1022">
        <f t="shared" si="69"/>
        <v>-0.82106546301413608</v>
      </c>
      <c r="AX89" s="1022">
        <f t="shared" si="69"/>
        <v>-0.8314592500249165</v>
      </c>
      <c r="AY89" s="153"/>
      <c r="AZ89" s="153"/>
      <c r="BA89" s="153"/>
      <c r="BB89" s="153"/>
      <c r="BC89" s="153"/>
      <c r="BD89" s="153"/>
      <c r="BE89" s="153"/>
    </row>
    <row r="90" spans="24:60" ht="17.100000000000001" customHeight="1">
      <c r="X90" s="217"/>
      <c r="Y90" s="519" t="s">
        <v>268</v>
      </c>
      <c r="Z90" s="712"/>
      <c r="AA90" s="353">
        <f t="shared" si="68"/>
        <v>0</v>
      </c>
      <c r="AB90" s="353">
        <f t="shared" si="69"/>
        <v>0.11764705882352966</v>
      </c>
      <c r="AC90" s="353">
        <f t="shared" si="69"/>
        <v>0.2352941176470591</v>
      </c>
      <c r="AD90" s="353">
        <f t="shared" si="69"/>
        <v>0.2352941176470591</v>
      </c>
      <c r="AE90" s="353">
        <f t="shared" si="69"/>
        <v>0.17647058823529416</v>
      </c>
      <c r="AF90" s="353">
        <f t="shared" si="69"/>
        <v>0.29411764705882382</v>
      </c>
      <c r="AG90" s="353">
        <f t="shared" si="69"/>
        <v>0.1495968945954016</v>
      </c>
      <c r="AH90" s="353">
        <f t="shared" si="69"/>
        <v>-0.29053448790683778</v>
      </c>
      <c r="AI90" s="353">
        <f t="shared" si="69"/>
        <v>-0.42191699014631223</v>
      </c>
      <c r="AJ90" s="353">
        <f t="shared" si="69"/>
        <v>-0.57957599283368166</v>
      </c>
      <c r="AK90" s="353">
        <f t="shared" si="69"/>
        <v>-0.76351149596894596</v>
      </c>
      <c r="AL90" s="353">
        <f t="shared" si="69"/>
        <v>-0.78321887130486711</v>
      </c>
      <c r="AM90" s="353">
        <f t="shared" si="69"/>
        <v>-0.76351149596894596</v>
      </c>
      <c r="AN90" s="353">
        <f t="shared" si="69"/>
        <v>-0.7766497461928934</v>
      </c>
      <c r="AO90" s="353">
        <f t="shared" si="69"/>
        <v>-0.78978799641684083</v>
      </c>
      <c r="AP90" s="353">
        <f t="shared" si="69"/>
        <v>-0.73197969543147212</v>
      </c>
      <c r="AQ90" s="353">
        <f t="shared" si="69"/>
        <v>-0.62444311734846214</v>
      </c>
      <c r="AR90" s="353">
        <f t="shared" si="69"/>
        <v>-0.67049268438339804</v>
      </c>
      <c r="AS90" s="353">
        <f t="shared" si="69"/>
        <v>-0.64592415646461632</v>
      </c>
      <c r="AT90" s="353">
        <f t="shared" si="69"/>
        <v>-0.93299492385786797</v>
      </c>
      <c r="AU90" s="353">
        <f t="shared" si="69"/>
        <v>-0.94547626157061804</v>
      </c>
      <c r="AV90" s="353">
        <f t="shared" si="69"/>
        <v>-0.96189907435055244</v>
      </c>
      <c r="AW90" s="353">
        <f t="shared" si="69"/>
        <v>-0.96452672439534193</v>
      </c>
      <c r="AX90" s="353">
        <f t="shared" si="69"/>
        <v>-0.97326366079426696</v>
      </c>
      <c r="AY90" s="153"/>
      <c r="AZ90" s="153"/>
      <c r="BA90" s="153"/>
      <c r="BB90" s="153"/>
      <c r="BC90" s="153"/>
      <c r="BD90" s="153"/>
      <c r="BE90" s="153"/>
    </row>
    <row r="91" spans="24:60" ht="17.100000000000001" customHeight="1">
      <c r="X91" s="217"/>
      <c r="Y91" s="519" t="s">
        <v>224</v>
      </c>
      <c r="Z91" s="712"/>
      <c r="AA91" s="353">
        <f t="shared" si="68"/>
        <v>0</v>
      </c>
      <c r="AB91" s="353">
        <f t="shared" si="69"/>
        <v>-0.13720109760878085</v>
      </c>
      <c r="AC91" s="353">
        <f t="shared" si="69"/>
        <v>-0.26969815758526072</v>
      </c>
      <c r="AD91" s="353">
        <f t="shared" si="69"/>
        <v>-0.2330458643669151</v>
      </c>
      <c r="AE91" s="353">
        <f t="shared" si="69"/>
        <v>-0.25499803998432002</v>
      </c>
      <c r="AF91" s="353">
        <f t="shared" si="69"/>
        <v>-0.22206977655821258</v>
      </c>
      <c r="AG91" s="353">
        <f t="shared" si="69"/>
        <v>-6.6483731869855012E-2</v>
      </c>
      <c r="AH91" s="353">
        <f t="shared" si="69"/>
        <v>0.24468835750685991</v>
      </c>
      <c r="AI91" s="353">
        <f t="shared" si="69"/>
        <v>1.6449627597020773</v>
      </c>
      <c r="AJ91" s="353">
        <f t="shared" si="69"/>
        <v>3.2008232065856523</v>
      </c>
      <c r="AK91" s="353">
        <f t="shared" si="69"/>
        <v>5.6901999215993717</v>
      </c>
      <c r="AL91" s="353">
        <f t="shared" si="69"/>
        <v>6.4681301450411599</v>
      </c>
      <c r="AM91" s="353">
        <f t="shared" si="69"/>
        <v>6.3125441003528007</v>
      </c>
      <c r="AN91" s="353">
        <f t="shared" si="69"/>
        <v>6.3270428969523795</v>
      </c>
      <c r="AO91" s="353">
        <f t="shared" si="69"/>
        <v>6.2326093286905282</v>
      </c>
      <c r="AP91" s="353">
        <f t="shared" si="69"/>
        <v>6.5339515047835839</v>
      </c>
      <c r="AQ91" s="353">
        <f t="shared" si="69"/>
        <v>6.1028219239645116</v>
      </c>
      <c r="AR91" s="353">
        <f t="shared" si="69"/>
        <v>6.0914817193683986</v>
      </c>
      <c r="AS91" s="353">
        <f t="shared" si="69"/>
        <v>3.2474990199921594</v>
      </c>
      <c r="AT91" s="353">
        <f t="shared" si="69"/>
        <v>0.55586044688357483</v>
      </c>
      <c r="AU91" s="353">
        <f t="shared" si="69"/>
        <v>1.0044150137201093</v>
      </c>
      <c r="AV91" s="353">
        <f t="shared" si="69"/>
        <v>0.24468835750685991</v>
      </c>
      <c r="AW91" s="353">
        <f t="shared" si="69"/>
        <v>0.24468835750685991</v>
      </c>
      <c r="AX91" s="353">
        <f t="shared" si="69"/>
        <v>8.9102312818502227E-2</v>
      </c>
      <c r="AY91" s="153"/>
      <c r="AZ91" s="153"/>
      <c r="BA91" s="153"/>
      <c r="BB91" s="153"/>
      <c r="BC91" s="153"/>
      <c r="BD91" s="153"/>
      <c r="BE91" s="153"/>
    </row>
    <row r="92" spans="24:60" ht="17.100000000000001" customHeight="1">
      <c r="X92" s="217"/>
      <c r="Y92" s="519" t="s">
        <v>225</v>
      </c>
      <c r="Z92" s="712"/>
      <c r="AA92" s="353">
        <f t="shared" si="68"/>
        <v>0</v>
      </c>
      <c r="AB92" s="353">
        <f t="shared" si="69"/>
        <v>0.11764705882352944</v>
      </c>
      <c r="AC92" s="353">
        <f t="shared" si="69"/>
        <v>0.23529411764705888</v>
      </c>
      <c r="AD92" s="353">
        <f t="shared" si="69"/>
        <v>0.23529411764705888</v>
      </c>
      <c r="AE92" s="353">
        <f t="shared" si="69"/>
        <v>0.17647058823529416</v>
      </c>
      <c r="AF92" s="353">
        <f t="shared" si="69"/>
        <v>0.29411764705882359</v>
      </c>
      <c r="AG92" s="353">
        <f t="shared" si="69"/>
        <v>0.38931380963971862</v>
      </c>
      <c r="AH92" s="353">
        <f t="shared" si="69"/>
        <v>0.71437059935384251</v>
      </c>
      <c r="AI92" s="353">
        <f t="shared" si="69"/>
        <v>0.72594493490122636</v>
      </c>
      <c r="AJ92" s="353">
        <f t="shared" si="69"/>
        <v>0.78485279583201462</v>
      </c>
      <c r="AK92" s="353">
        <f t="shared" si="69"/>
        <v>1.0340984552547514</v>
      </c>
      <c r="AL92" s="353">
        <f t="shared" si="69"/>
        <v>0.50039042699063629</v>
      </c>
      <c r="AM92" s="353">
        <f t="shared" si="69"/>
        <v>0.59814413468237593</v>
      </c>
      <c r="AN92" s="353">
        <f t="shared" si="69"/>
        <v>0.67088025650231531</v>
      </c>
      <c r="AO92" s="353">
        <f t="shared" si="69"/>
        <v>0.90221926790358586</v>
      </c>
      <c r="AP92" s="353">
        <f t="shared" si="69"/>
        <v>0.74775290345978052</v>
      </c>
      <c r="AQ92" s="353">
        <f t="shared" si="69"/>
        <v>0.4991020836881328</v>
      </c>
      <c r="AR92" s="353">
        <f t="shared" si="69"/>
        <v>0.3931477355703572</v>
      </c>
      <c r="AS92" s="353">
        <f t="shared" si="69"/>
        <v>6.3190287991744754E-2</v>
      </c>
      <c r="AT92" s="353">
        <f t="shared" si="69"/>
        <v>-0.31759297124388708</v>
      </c>
      <c r="AU92" s="353">
        <f t="shared" si="69"/>
        <v>-0.27274096954871507</v>
      </c>
      <c r="AV92" s="353">
        <f t="shared" si="69"/>
        <v>-0.36426391065314534</v>
      </c>
      <c r="AW92" s="353">
        <f t="shared" si="69"/>
        <v>-0.40616794667370237</v>
      </c>
      <c r="AX92" s="353">
        <f t="shared" si="69"/>
        <v>-0.41290165525453126</v>
      </c>
      <c r="AY92" s="153"/>
      <c r="AZ92" s="153"/>
      <c r="BA92" s="153"/>
      <c r="BB92" s="153"/>
      <c r="BC92" s="153"/>
      <c r="BD92" s="153"/>
      <c r="BE92" s="153"/>
    </row>
    <row r="93" spans="24:60" ht="17.100000000000001" customHeight="1">
      <c r="X93" s="217"/>
      <c r="Y93" s="671" t="s">
        <v>503</v>
      </c>
      <c r="Z93" s="718"/>
      <c r="AA93" s="353">
        <f t="shared" si="68"/>
        <v>0</v>
      </c>
      <c r="AB93" s="353">
        <f t="shared" si="69"/>
        <v>0.11764705882352944</v>
      </c>
      <c r="AC93" s="353">
        <f t="shared" si="69"/>
        <v>0.23529411764705888</v>
      </c>
      <c r="AD93" s="353">
        <f t="shared" si="69"/>
        <v>0.23529411764705888</v>
      </c>
      <c r="AE93" s="353">
        <f t="shared" si="69"/>
        <v>0.17647058823529416</v>
      </c>
      <c r="AF93" s="353">
        <f t="shared" si="69"/>
        <v>0.29411764705882359</v>
      </c>
      <c r="AG93" s="353">
        <f t="shared" si="69"/>
        <v>2.7603765686104329</v>
      </c>
      <c r="AH93" s="353">
        <f t="shared" si="69"/>
        <v>3.8865801484627873</v>
      </c>
      <c r="AI93" s="353">
        <f t="shared" si="69"/>
        <v>4.9154048010455691</v>
      </c>
      <c r="AJ93" s="353">
        <f t="shared" si="69"/>
        <v>6.9204447757231673</v>
      </c>
      <c r="AK93" s="353">
        <f t="shared" si="69"/>
        <v>7.0027058210890676</v>
      </c>
      <c r="AL93" s="353">
        <f t="shared" si="69"/>
        <v>6.5171589899629332</v>
      </c>
      <c r="AM93" s="353">
        <f t="shared" si="69"/>
        <v>7.2347080265885211</v>
      </c>
      <c r="AN93" s="353">
        <f t="shared" si="69"/>
        <v>6.7917406087586905</v>
      </c>
      <c r="AO93" s="353">
        <f t="shared" si="69"/>
        <v>6.7551701604092429</v>
      </c>
      <c r="AP93" s="353">
        <f t="shared" si="69"/>
        <v>5.4930965824969107</v>
      </c>
      <c r="AQ93" s="353">
        <f t="shared" si="69"/>
        <v>4.2220750380346539</v>
      </c>
      <c r="AR93" s="353">
        <f t="shared" si="69"/>
        <v>2.3343898820159912</v>
      </c>
      <c r="AS93" s="353">
        <f t="shared" si="69"/>
        <v>1.6996011207081332</v>
      </c>
      <c r="AT93" s="353">
        <f t="shared" si="69"/>
        <v>0.81894914629332671</v>
      </c>
      <c r="AU93" s="353">
        <f t="shared" ref="AB93:AX100" si="70">AU27/$AA27-1</f>
        <v>1.4528370278852725</v>
      </c>
      <c r="AV93" s="353">
        <f t="shared" si="70"/>
        <v>0.80555087454179741</v>
      </c>
      <c r="AW93" s="353">
        <f t="shared" si="70"/>
        <v>0.56951794520967547</v>
      </c>
      <c r="AX93" s="353">
        <f t="shared" si="70"/>
        <v>0.54941554264476111</v>
      </c>
      <c r="AY93" s="153"/>
      <c r="AZ93" s="153"/>
      <c r="BA93" s="153"/>
      <c r="BB93" s="153"/>
      <c r="BC93" s="153"/>
      <c r="BD93" s="153"/>
      <c r="BE93" s="153"/>
    </row>
    <row r="94" spans="24:60" ht="17.100000000000001" customHeight="1">
      <c r="X94" s="217"/>
      <c r="Y94" s="405" t="s">
        <v>226</v>
      </c>
      <c r="Z94" s="712"/>
      <c r="AA94" s="353">
        <f t="shared" si="68"/>
        <v>0</v>
      </c>
      <c r="AB94" s="353">
        <f t="shared" si="70"/>
        <v>0.11764705882352944</v>
      </c>
      <c r="AC94" s="353">
        <f t="shared" si="70"/>
        <v>0.2352941176470591</v>
      </c>
      <c r="AD94" s="353">
        <f t="shared" si="70"/>
        <v>0.2352941176470591</v>
      </c>
      <c r="AE94" s="353">
        <f t="shared" si="70"/>
        <v>0.17647058823529438</v>
      </c>
      <c r="AF94" s="353">
        <f t="shared" si="70"/>
        <v>0.29411764705882337</v>
      </c>
      <c r="AG94" s="353">
        <f t="shared" si="70"/>
        <v>0.38500885303954346</v>
      </c>
      <c r="AH94" s="353">
        <f t="shared" si="70"/>
        <v>0.2300385036957926</v>
      </c>
      <c r="AI94" s="353">
        <f t="shared" si="70"/>
        <v>8.7518619487929161E-2</v>
      </c>
      <c r="AJ94" s="353">
        <f t="shared" si="70"/>
        <v>-0.40128722736348277</v>
      </c>
      <c r="AK94" s="353">
        <f t="shared" si="70"/>
        <v>-0.64133107098788933</v>
      </c>
      <c r="AL94" s="353">
        <f t="shared" si="70"/>
        <v>-0.73823989790987821</v>
      </c>
      <c r="AM94" s="353">
        <f t="shared" si="70"/>
        <v>-0.8006549732303887</v>
      </c>
      <c r="AN94" s="353">
        <f t="shared" si="70"/>
        <v>-0.82990733971482833</v>
      </c>
      <c r="AO94" s="353">
        <f t="shared" si="70"/>
        <v>-0.85466845111143053</v>
      </c>
      <c r="AP94" s="353">
        <f t="shared" si="70"/>
        <v>-0.88913139317102974</v>
      </c>
      <c r="AQ94" s="353">
        <f t="shared" si="70"/>
        <v>-0.88080803080107506</v>
      </c>
      <c r="AR94" s="353">
        <f t="shared" si="70"/>
        <v>-0.89153077738001074</v>
      </c>
      <c r="AS94" s="353">
        <f t="shared" si="70"/>
        <v>-0.89792163769413369</v>
      </c>
      <c r="AT94" s="353">
        <f t="shared" si="70"/>
        <v>-0.91233920976347327</v>
      </c>
      <c r="AU94" s="353">
        <f t="shared" si="70"/>
        <v>-0.92330011586504424</v>
      </c>
      <c r="AV94" s="353">
        <f t="shared" si="70"/>
        <v>-0.91290130751227183</v>
      </c>
      <c r="AW94" s="353">
        <f t="shared" si="70"/>
        <v>-0.91138364359051571</v>
      </c>
      <c r="AX94" s="353">
        <f t="shared" si="70"/>
        <v>-0.92077067599545104</v>
      </c>
      <c r="AY94" s="153"/>
      <c r="AZ94" s="153"/>
      <c r="BA94" s="153"/>
      <c r="BB94" s="153"/>
      <c r="BC94" s="153"/>
      <c r="BD94" s="153"/>
      <c r="BE94" s="153"/>
    </row>
    <row r="95" spans="24:60" ht="17.100000000000001" customHeight="1" thickBot="1">
      <c r="X95" s="698"/>
      <c r="Y95" s="671" t="s">
        <v>504</v>
      </c>
      <c r="Z95" s="717"/>
      <c r="AA95" s="861">
        <f t="shared" si="68"/>
        <v>0</v>
      </c>
      <c r="AB95" s="861">
        <f t="shared" si="70"/>
        <v>-5.1194122204485271E-2</v>
      </c>
      <c r="AC95" s="861">
        <f t="shared" si="70"/>
        <v>1.8355111612593511E-3</v>
      </c>
      <c r="AD95" s="861">
        <f t="shared" si="70"/>
        <v>8.8462018438307366E-2</v>
      </c>
      <c r="AE95" s="861">
        <f t="shared" si="70"/>
        <v>0.12723134200304687</v>
      </c>
      <c r="AF95" s="861">
        <f t="shared" si="70"/>
        <v>0.14255240046381723</v>
      </c>
      <c r="AG95" s="861">
        <f t="shared" si="70"/>
        <v>0.16584337318073761</v>
      </c>
      <c r="AH95" s="861">
        <f t="shared" si="70"/>
        <v>0.17100542333751023</v>
      </c>
      <c r="AI95" s="861">
        <f t="shared" si="70"/>
        <v>0.17698253404535191</v>
      </c>
      <c r="AJ95" s="861">
        <f t="shared" si="70"/>
        <v>0.17575770839540672</v>
      </c>
      <c r="AK95" s="861">
        <f t="shared" si="70"/>
        <v>0.16098290842723206</v>
      </c>
      <c r="AL95" s="861">
        <f t="shared" si="70"/>
        <v>0.15159606275056259</v>
      </c>
      <c r="AM95" s="861">
        <f t="shared" si="70"/>
        <v>0.18200419099715548</v>
      </c>
      <c r="AN95" s="861">
        <f t="shared" si="70"/>
        <v>0.15020383013462113</v>
      </c>
      <c r="AO95" s="861">
        <f t="shared" si="70"/>
        <v>0.21464301127825403</v>
      </c>
      <c r="AP95" s="861">
        <f t="shared" si="70"/>
        <v>0.25174061575419704</v>
      </c>
      <c r="AQ95" s="861">
        <f t="shared" si="70"/>
        <v>0.2783269289766368</v>
      </c>
      <c r="AR95" s="861">
        <f t="shared" si="70"/>
        <v>0.27654081542453302</v>
      </c>
      <c r="AS95" s="861">
        <f t="shared" si="70"/>
        <v>0.28583796544247209</v>
      </c>
      <c r="AT95" s="861">
        <f t="shared" si="70"/>
        <v>0.27232511946421756</v>
      </c>
      <c r="AU95" s="861">
        <f t="shared" si="70"/>
        <v>0.23948740880941322</v>
      </c>
      <c r="AV95" s="861">
        <f t="shared" si="70"/>
        <v>0.2599003208244719</v>
      </c>
      <c r="AW95" s="861">
        <f t="shared" si="70"/>
        <v>0.31035737870287039</v>
      </c>
      <c r="AX95" s="861">
        <f t="shared" si="70"/>
        <v>0.31035737870287039</v>
      </c>
      <c r="AY95" s="33"/>
      <c r="AZ95" s="33"/>
      <c r="BA95" s="33"/>
      <c r="BB95" s="33"/>
      <c r="BC95" s="33"/>
      <c r="BD95" s="33"/>
      <c r="BE95" s="33"/>
    </row>
    <row r="96" spans="24:60" ht="17.100000000000001" customHeight="1" thickTop="1">
      <c r="X96" s="701" t="s">
        <v>330</v>
      </c>
      <c r="Y96" s="702"/>
      <c r="Z96" s="715"/>
      <c r="AA96" s="1023">
        <f t="shared" si="68"/>
        <v>0</v>
      </c>
      <c r="AB96" s="1023">
        <f t="shared" si="70"/>
        <v>0</v>
      </c>
      <c r="AC96" s="1023">
        <f t="shared" si="70"/>
        <v>0</v>
      </c>
      <c r="AD96" s="1023">
        <f t="shared" si="70"/>
        <v>0.33333333333333326</v>
      </c>
      <c r="AE96" s="1023">
        <f t="shared" si="70"/>
        <v>1.3333333333333335</v>
      </c>
      <c r="AF96" s="1023">
        <f t="shared" si="70"/>
        <v>5.1666666666666634</v>
      </c>
      <c r="AG96" s="1023">
        <f t="shared" si="70"/>
        <v>4.9070045670679656</v>
      </c>
      <c r="AH96" s="1023">
        <f t="shared" si="70"/>
        <v>4.2534447408657448</v>
      </c>
      <c r="AI96" s="1023">
        <f t="shared" si="70"/>
        <v>4.249653710458265</v>
      </c>
      <c r="AJ96" s="1023">
        <f t="shared" si="70"/>
        <v>7.592268641765477</v>
      </c>
      <c r="AK96" s="1023">
        <f t="shared" si="70"/>
        <v>4.6558089683166246</v>
      </c>
      <c r="AL96" s="1023">
        <f t="shared" si="70"/>
        <v>4.9306837551504961</v>
      </c>
      <c r="AM96" s="1023">
        <f t="shared" si="70"/>
        <v>7.2618720629056064</v>
      </c>
      <c r="AN96" s="1023">
        <f t="shared" si="70"/>
        <v>8.0953917164130154</v>
      </c>
      <c r="AO96" s="1023">
        <f t="shared" si="70"/>
        <v>10.169718669590955</v>
      </c>
      <c r="AP96" s="1023">
        <f t="shared" si="70"/>
        <v>37.00302065694332</v>
      </c>
      <c r="AQ96" s="1023">
        <f t="shared" si="70"/>
        <v>32.246413633961375</v>
      </c>
      <c r="AR96" s="1023">
        <f t="shared" si="70"/>
        <v>35.794241736060705</v>
      </c>
      <c r="AS96" s="1023">
        <f t="shared" si="70"/>
        <v>34.670520803774814</v>
      </c>
      <c r="AT96" s="1023">
        <f t="shared" si="70"/>
        <v>34.473363664773125</v>
      </c>
      <c r="AU96" s="1023">
        <f t="shared" si="70"/>
        <v>40.639178222534113</v>
      </c>
      <c r="AV96" s="1023">
        <f t="shared" si="70"/>
        <v>46.472126098304443</v>
      </c>
      <c r="AW96" s="1023">
        <f t="shared" si="70"/>
        <v>37.176318026814975</v>
      </c>
      <c r="AX96" s="1023">
        <f t="shared" si="70"/>
        <v>40.380606522994846</v>
      </c>
      <c r="AY96" s="703">
        <f t="shared" ref="AY96" si="71">SUM(AY97:AY99)</f>
        <v>0</v>
      </c>
      <c r="AZ96" s="703">
        <f t="shared" ref="AZ96" si="72">SUM(AZ97:AZ99)</f>
        <v>0</v>
      </c>
      <c r="BA96" s="703">
        <f t="shared" ref="BA96" si="73">SUM(BA97:BA99)</f>
        <v>0</v>
      </c>
      <c r="BB96" s="703">
        <f t="shared" ref="BB96" si="74">SUM(BB97:BB99)</f>
        <v>0</v>
      </c>
      <c r="BC96" s="703">
        <f t="shared" ref="BC96" si="75">SUM(BC97:BC99)</f>
        <v>0</v>
      </c>
      <c r="BD96" s="703">
        <f t="shared" ref="BD96" si="76">SUM(BD97:BD99)</f>
        <v>0</v>
      </c>
      <c r="BE96" s="703">
        <f t="shared" ref="BE96" si="77">SUM(BE97:BE99)</f>
        <v>0</v>
      </c>
    </row>
    <row r="97" spans="2:61" ht="17.100000000000001" customHeight="1">
      <c r="X97" s="701"/>
      <c r="Y97" s="519" t="s">
        <v>514</v>
      </c>
      <c r="Z97" s="717"/>
      <c r="AA97" s="861">
        <f t="shared" si="68"/>
        <v>0</v>
      </c>
      <c r="AB97" s="861">
        <f t="shared" si="70"/>
        <v>0</v>
      </c>
      <c r="AC97" s="861">
        <f t="shared" si="70"/>
        <v>0</v>
      </c>
      <c r="AD97" s="861">
        <f t="shared" si="70"/>
        <v>0.33333333333333326</v>
      </c>
      <c r="AE97" s="861">
        <f t="shared" si="70"/>
        <v>1.3333333333333335</v>
      </c>
      <c r="AF97" s="861">
        <f t="shared" si="70"/>
        <v>5.166666666666667</v>
      </c>
      <c r="AG97" s="861">
        <f t="shared" si="70"/>
        <v>5.166666666666667</v>
      </c>
      <c r="AH97" s="861">
        <f t="shared" si="70"/>
        <v>5.166666666666667</v>
      </c>
      <c r="AI97" s="861">
        <f t="shared" si="70"/>
        <v>5.166666666666667</v>
      </c>
      <c r="AJ97" s="861">
        <f t="shared" si="70"/>
        <v>5.166666666666667</v>
      </c>
      <c r="AK97" s="861">
        <f t="shared" si="70"/>
        <v>5.7272727272727284</v>
      </c>
      <c r="AL97" s="861">
        <f t="shared" si="70"/>
        <v>5.7272727272727284</v>
      </c>
      <c r="AM97" s="861">
        <f t="shared" si="70"/>
        <v>16.939393939393938</v>
      </c>
      <c r="AN97" s="861">
        <f t="shared" si="70"/>
        <v>5.7272727272727284</v>
      </c>
      <c r="AO97" s="861">
        <f t="shared" si="70"/>
        <v>5.7272727272727284</v>
      </c>
      <c r="AP97" s="861">
        <f t="shared" si="70"/>
        <v>330.87878787878788</v>
      </c>
      <c r="AQ97" s="861">
        <f t="shared" si="70"/>
        <v>264.72727272727269</v>
      </c>
      <c r="AR97" s="861">
        <f t="shared" si="70"/>
        <v>276.5</v>
      </c>
      <c r="AS97" s="861">
        <f t="shared" si="70"/>
        <v>297.24242424242419</v>
      </c>
      <c r="AT97" s="861">
        <f t="shared" si="70"/>
        <v>312.37878787878788</v>
      </c>
      <c r="AU97" s="861">
        <f t="shared" si="70"/>
        <v>374.60606060606062</v>
      </c>
      <c r="AV97" s="861">
        <f t="shared" si="70"/>
        <v>442.99999999999989</v>
      </c>
      <c r="AW97" s="861">
        <f t="shared" si="70"/>
        <v>343.77272727272725</v>
      </c>
      <c r="AX97" s="861">
        <f t="shared" si="70"/>
        <v>399.83333333333331</v>
      </c>
      <c r="AY97" s="14">
        <v>0</v>
      </c>
      <c r="AZ97" s="14">
        <v>0</v>
      </c>
      <c r="BA97" s="14">
        <v>0</v>
      </c>
      <c r="BB97" s="14">
        <v>0</v>
      </c>
      <c r="BC97" s="14">
        <v>0</v>
      </c>
      <c r="BD97" s="14">
        <v>0</v>
      </c>
      <c r="BE97" s="14">
        <v>0</v>
      </c>
    </row>
    <row r="98" spans="2:61" ht="17.100000000000001" customHeight="1">
      <c r="X98" s="701"/>
      <c r="Y98" s="519" t="s">
        <v>218</v>
      </c>
      <c r="Z98" s="717"/>
      <c r="AA98" s="861">
        <f t="shared" si="68"/>
        <v>0</v>
      </c>
      <c r="AB98" s="861">
        <f t="shared" si="70"/>
        <v>0</v>
      </c>
      <c r="AC98" s="861">
        <f t="shared" si="70"/>
        <v>0</v>
      </c>
      <c r="AD98" s="861">
        <f t="shared" si="70"/>
        <v>0.33333333333333326</v>
      </c>
      <c r="AE98" s="861">
        <f t="shared" si="70"/>
        <v>1.3333333333333335</v>
      </c>
      <c r="AF98" s="861">
        <f t="shared" si="70"/>
        <v>5.1666666666666634</v>
      </c>
      <c r="AG98" s="861">
        <f t="shared" si="70"/>
        <v>5.1910607901885575</v>
      </c>
      <c r="AH98" s="861">
        <f t="shared" si="70"/>
        <v>3.5545824345635317</v>
      </c>
      <c r="AI98" s="861">
        <f t="shared" si="70"/>
        <v>3.3496829692518446</v>
      </c>
      <c r="AJ98" s="861">
        <f t="shared" si="70"/>
        <v>6.7534491181553076</v>
      </c>
      <c r="AK98" s="861">
        <f t="shared" si="70"/>
        <v>2.648017696050891</v>
      </c>
      <c r="AL98" s="861">
        <f t="shared" si="70"/>
        <v>3.2958716205833092</v>
      </c>
      <c r="AM98" s="861">
        <f t="shared" si="70"/>
        <v>5.1023481847940131</v>
      </c>
      <c r="AN98" s="861">
        <f t="shared" si="70"/>
        <v>3.7759928856355307</v>
      </c>
      <c r="AO98" s="861">
        <f t="shared" si="70"/>
        <v>5.6522243812428714</v>
      </c>
      <c r="AP98" s="861">
        <f t="shared" si="70"/>
        <v>4.9012865069862306</v>
      </c>
      <c r="AQ98" s="861">
        <f t="shared" si="70"/>
        <v>6.0783486656033547</v>
      </c>
      <c r="AR98" s="861">
        <f t="shared" si="70"/>
        <v>7.9839351943180787</v>
      </c>
      <c r="AS98" s="861">
        <f t="shared" si="70"/>
        <v>7.3290940551090475</v>
      </c>
      <c r="AT98" s="861">
        <f t="shared" si="70"/>
        <v>5.674222100170291</v>
      </c>
      <c r="AU98" s="861">
        <f t="shared" si="70"/>
        <v>5.987943525513951</v>
      </c>
      <c r="AV98" s="861">
        <f t="shared" si="70"/>
        <v>5.4063904179520339</v>
      </c>
      <c r="AW98" s="861">
        <f t="shared" si="70"/>
        <v>5.4873410878072493</v>
      </c>
      <c r="AX98" s="861">
        <f t="shared" si="70"/>
        <v>3.0227508138891492</v>
      </c>
      <c r="AY98" s="14">
        <v>0</v>
      </c>
      <c r="AZ98" s="14">
        <v>0</v>
      </c>
      <c r="BA98" s="14">
        <v>0</v>
      </c>
      <c r="BB98" s="14">
        <v>0</v>
      </c>
      <c r="BC98" s="14">
        <v>0</v>
      </c>
      <c r="BD98" s="14">
        <v>0</v>
      </c>
      <c r="BE98" s="14">
        <v>0</v>
      </c>
    </row>
    <row r="99" spans="2:61" ht="17.100000000000001" customHeight="1" thickBot="1">
      <c r="X99" s="701"/>
      <c r="Y99" s="700" t="s">
        <v>503</v>
      </c>
      <c r="Z99" s="719"/>
      <c r="AA99" s="1024">
        <f t="shared" si="68"/>
        <v>0</v>
      </c>
      <c r="AB99" s="1024">
        <f t="shared" si="70"/>
        <v>0</v>
      </c>
      <c r="AC99" s="1024">
        <f t="shared" si="70"/>
        <v>0</v>
      </c>
      <c r="AD99" s="1024">
        <f t="shared" si="70"/>
        <v>0.33333333333333326</v>
      </c>
      <c r="AE99" s="1024">
        <f t="shared" si="70"/>
        <v>1.333333333333333</v>
      </c>
      <c r="AF99" s="1024">
        <f t="shared" si="70"/>
        <v>5.166666666666667</v>
      </c>
      <c r="AG99" s="1024">
        <f t="shared" si="70"/>
        <v>1.5306890799219754</v>
      </c>
      <c r="AH99" s="1024">
        <f t="shared" si="70"/>
        <v>10.679356997448513</v>
      </c>
      <c r="AI99" s="1024">
        <f t="shared" si="70"/>
        <v>12.838585536863389</v>
      </c>
      <c r="AJ99" s="1024">
        <f t="shared" si="70"/>
        <v>19.572730959931828</v>
      </c>
      <c r="AK99" s="1024">
        <f t="shared" si="70"/>
        <v>24.998032815638368</v>
      </c>
      <c r="AL99" s="1024">
        <f t="shared" si="70"/>
        <v>21.585912418789782</v>
      </c>
      <c r="AM99" s="1024">
        <f t="shared" si="70"/>
        <v>18.810550154265446</v>
      </c>
      <c r="AN99" s="1024">
        <f t="shared" si="70"/>
        <v>57.521036674901957</v>
      </c>
      <c r="AO99" s="1024">
        <f t="shared" si="70"/>
        <v>64.244207683983802</v>
      </c>
      <c r="AP99" s="1024">
        <f t="shared" si="70"/>
        <v>26.882445744349905</v>
      </c>
      <c r="AQ99" s="1024">
        <f t="shared" si="70"/>
        <v>32.570191372834614</v>
      </c>
      <c r="AR99" s="1024">
        <f t="shared" si="70"/>
        <v>43.851570171408639</v>
      </c>
      <c r="AS99" s="1024">
        <f t="shared" si="70"/>
        <v>11.176333500606649</v>
      </c>
      <c r="AT99" s="1024">
        <f t="shared" si="70"/>
        <v>8.1094855309396685</v>
      </c>
      <c r="AU99" s="1024">
        <f t="shared" si="70"/>
        <v>9.4148606608934511</v>
      </c>
      <c r="AV99" s="1024">
        <f t="shared" si="70"/>
        <v>8.5729409395052318</v>
      </c>
      <c r="AW99" s="1024">
        <f t="shared" si="70"/>
        <v>7.1918143188951138</v>
      </c>
      <c r="AX99" s="1024">
        <f t="shared" si="70"/>
        <v>7.4449629342539207</v>
      </c>
      <c r="AY99" s="289">
        <v>0</v>
      </c>
      <c r="AZ99" s="289">
        <v>0</v>
      </c>
      <c r="BA99" s="289">
        <v>0</v>
      </c>
      <c r="BB99" s="289">
        <v>0</v>
      </c>
      <c r="BC99" s="289">
        <v>0</v>
      </c>
      <c r="BD99" s="289">
        <v>0</v>
      </c>
      <c r="BE99" s="289">
        <v>0</v>
      </c>
    </row>
    <row r="100" spans="2:61" ht="17.100000000000001" customHeight="1" thickTop="1">
      <c r="B100" s="1" t="s">
        <v>52</v>
      </c>
      <c r="X100" s="522" t="s">
        <v>227</v>
      </c>
      <c r="Y100" s="523"/>
      <c r="Z100" s="716"/>
      <c r="AA100" s="1025">
        <f t="shared" si="68"/>
        <v>0</v>
      </c>
      <c r="AB100" s="1025">
        <f t="shared" si="70"/>
        <v>0.10581089064431826</v>
      </c>
      <c r="AC100" s="1025">
        <f t="shared" si="70"/>
        <v>0.16118603894969752</v>
      </c>
      <c r="AD100" s="1025">
        <f t="shared" si="70"/>
        <v>0.26765792599490856</v>
      </c>
      <c r="AE100" s="1025">
        <f t="shared" si="70"/>
        <v>0.4026913199586688</v>
      </c>
      <c r="AF100" s="1025">
        <f t="shared" si="70"/>
        <v>0.68217562860546299</v>
      </c>
      <c r="AG100" s="1025">
        <f t="shared" si="70"/>
        <v>0.69911484291026094</v>
      </c>
      <c r="AH100" s="1025">
        <f t="shared" si="70"/>
        <v>0.67172102807658218</v>
      </c>
      <c r="AI100" s="1025">
        <f t="shared" si="70"/>
        <v>0.51905947197912683</v>
      </c>
      <c r="AJ100" s="1025">
        <f t="shared" si="70"/>
        <v>0.32777190113039656</v>
      </c>
      <c r="AK100" s="1025">
        <f t="shared" si="70"/>
        <v>0.18618601836277593</v>
      </c>
      <c r="AL100" s="1025">
        <f t="shared" si="70"/>
        <v>6.6975227076429E-3</v>
      </c>
      <c r="AM100" s="1025">
        <f t="shared" si="70"/>
        <v>-0.11115726432212847</v>
      </c>
      <c r="AN100" s="1025">
        <f t="shared" si="70"/>
        <v>-0.12994519695745466</v>
      </c>
      <c r="AO100" s="1025">
        <f t="shared" si="70"/>
        <v>-0.23002889060387888</v>
      </c>
      <c r="AP100" s="1025">
        <f t="shared" si="70"/>
        <v>-0.21760249501314199</v>
      </c>
      <c r="AQ100" s="1025">
        <f t="shared" si="70"/>
        <v>-0.15473075317024454</v>
      </c>
      <c r="AR100" s="1025">
        <f t="shared" si="70"/>
        <v>-0.13775034358030491</v>
      </c>
      <c r="AS100" s="1025">
        <f t="shared" si="70"/>
        <v>-0.14366576562881228</v>
      </c>
      <c r="AT100" s="1025">
        <f t="shared" si="70"/>
        <v>-0.19479406876726657</v>
      </c>
      <c r="AU100" s="1025">
        <f t="shared" si="70"/>
        <v>-0.11747000538353536</v>
      </c>
      <c r="AV100" s="1025">
        <f t="shared" si="70"/>
        <v>-5.3488611585549628E-2</v>
      </c>
      <c r="AW100" s="1025">
        <f t="shared" si="70"/>
        <v>2.0484809798166914E-2</v>
      </c>
      <c r="AX100" s="1025">
        <f t="shared" si="70"/>
        <v>9.1327270467149946E-2</v>
      </c>
      <c r="AY100" s="222"/>
      <c r="AZ100" s="222"/>
      <c r="BA100" s="222"/>
      <c r="BB100" s="222"/>
      <c r="BC100" s="222"/>
      <c r="BD100" s="222"/>
      <c r="BE100" s="222"/>
      <c r="BG100" s="191"/>
      <c r="BH100" s="191"/>
      <c r="BI100" s="191"/>
    </row>
    <row r="101" spans="2:61" s="386" customFormat="1" ht="17.100000000000001" customHeight="1">
      <c r="X101" s="708"/>
      <c r="Y101" s="708"/>
      <c r="Z101" s="709"/>
      <c r="AA101" s="709"/>
      <c r="AB101" s="709"/>
      <c r="AC101" s="709"/>
      <c r="AD101" s="709"/>
      <c r="AE101" s="709"/>
      <c r="AF101" s="709"/>
      <c r="AG101" s="709"/>
      <c r="AH101" s="709"/>
      <c r="AI101" s="709"/>
      <c r="AJ101" s="709"/>
      <c r="AK101" s="709"/>
      <c r="AL101" s="709"/>
      <c r="AM101" s="709"/>
      <c r="AN101" s="709"/>
      <c r="AO101" s="709"/>
      <c r="AP101" s="709"/>
      <c r="AQ101" s="709"/>
      <c r="AR101" s="709"/>
      <c r="AS101" s="709"/>
      <c r="AT101" s="709"/>
      <c r="AU101" s="709"/>
      <c r="AV101" s="709"/>
      <c r="AW101" s="709"/>
      <c r="AX101" s="709"/>
      <c r="AY101" s="709"/>
      <c r="AZ101" s="709"/>
      <c r="BA101" s="709"/>
      <c r="BB101" s="709"/>
      <c r="BC101" s="709"/>
      <c r="BD101" s="709"/>
      <c r="BE101" s="709"/>
      <c r="BG101" s="710"/>
      <c r="BH101" s="710"/>
      <c r="BI101" s="710"/>
    </row>
    <row r="102" spans="2:61">
      <c r="X102" s="583" t="s">
        <v>326</v>
      </c>
    </row>
    <row r="103" spans="2:61">
      <c r="X103" s="223"/>
      <c r="Y103" s="224"/>
      <c r="Z103" s="517">
        <v>2005</v>
      </c>
      <c r="AA103" s="225">
        <v>1990</v>
      </c>
      <c r="AB103" s="225">
        <f t="shared" ref="AB103" si="78">AA103+1</f>
        <v>1991</v>
      </c>
      <c r="AC103" s="225">
        <f t="shared" ref="AC103" si="79">AB103+1</f>
        <v>1992</v>
      </c>
      <c r="AD103" s="225">
        <f t="shared" ref="AD103" si="80">AC103+1</f>
        <v>1993</v>
      </c>
      <c r="AE103" s="225">
        <f t="shared" ref="AE103" si="81">AD103+1</f>
        <v>1994</v>
      </c>
      <c r="AF103" s="225">
        <v>1995</v>
      </c>
      <c r="AG103" s="225">
        <f t="shared" ref="AG103" si="82">AF103+1</f>
        <v>1996</v>
      </c>
      <c r="AH103" s="225">
        <f t="shared" ref="AH103" si="83">AG103+1</f>
        <v>1997</v>
      </c>
      <c r="AI103" s="225">
        <f t="shared" ref="AI103" si="84">AH103+1</f>
        <v>1998</v>
      </c>
      <c r="AJ103" s="225">
        <f t="shared" ref="AJ103" si="85">AI103+1</f>
        <v>1999</v>
      </c>
      <c r="AK103" s="225">
        <f t="shared" ref="AK103" si="86">AJ103+1</f>
        <v>2000</v>
      </c>
      <c r="AL103" s="225">
        <f t="shared" ref="AL103" si="87">AK103+1</f>
        <v>2001</v>
      </c>
      <c r="AM103" s="225">
        <f t="shared" ref="AM103" si="88">AL103+1</f>
        <v>2002</v>
      </c>
      <c r="AN103" s="225">
        <f t="shared" ref="AN103" si="89">AM103+1</f>
        <v>2003</v>
      </c>
      <c r="AO103" s="225">
        <f t="shared" ref="AO103" si="90">AN103+1</f>
        <v>2004</v>
      </c>
      <c r="AP103" s="225">
        <f t="shared" ref="AP103" si="91">AO103+1</f>
        <v>2005</v>
      </c>
      <c r="AQ103" s="225">
        <f t="shared" ref="AQ103" si="92">AP103+1</f>
        <v>2006</v>
      </c>
      <c r="AR103" s="225">
        <f t="shared" ref="AR103" si="93">AQ103+1</f>
        <v>2007</v>
      </c>
      <c r="AS103" s="225">
        <f t="shared" ref="AS103" si="94">AR103+1</f>
        <v>2008</v>
      </c>
      <c r="AT103" s="225">
        <f t="shared" ref="AT103" si="95">AS103+1</f>
        <v>2009</v>
      </c>
      <c r="AU103" s="225">
        <f t="shared" ref="AU103" si="96">AT103+1</f>
        <v>2010</v>
      </c>
      <c r="AV103" s="225">
        <f t="shared" ref="AV103" si="97">AU103+1</f>
        <v>2011</v>
      </c>
      <c r="AW103" s="225">
        <f t="shared" ref="AW103" si="98">AV103+1</f>
        <v>2012</v>
      </c>
      <c r="AX103" s="225">
        <f t="shared" ref="AX103" si="99">AW103+1</f>
        <v>2013</v>
      </c>
    </row>
    <row r="104" spans="2:61" ht="17.100000000000001" customHeight="1">
      <c r="X104" s="210" t="s">
        <v>49</v>
      </c>
      <c r="Y104" s="518"/>
      <c r="Z104" s="693">
        <f t="shared" ref="Z104:Z133" si="100">AP5</f>
        <v>12724.24208442366</v>
      </c>
      <c r="AA104" s="720"/>
      <c r="AB104" s="720"/>
      <c r="AC104" s="720"/>
      <c r="AD104" s="720"/>
      <c r="AE104" s="720"/>
      <c r="AF104" s="720"/>
      <c r="AG104" s="720"/>
      <c r="AH104" s="720"/>
      <c r="AI104" s="720"/>
      <c r="AJ104" s="720"/>
      <c r="AK104" s="720"/>
      <c r="AL104" s="720"/>
      <c r="AM104" s="720"/>
      <c r="AN104" s="720"/>
      <c r="AO104" s="720"/>
      <c r="AP104" s="720">
        <f>AP5/$AP5-1</f>
        <v>0</v>
      </c>
      <c r="AQ104" s="720">
        <f t="shared" ref="AQ104:AX104" si="101">AQ5/$AP5-1</f>
        <v>0.14333015427271656</v>
      </c>
      <c r="AR104" s="720">
        <f t="shared" si="101"/>
        <v>0.30483149036521917</v>
      </c>
      <c r="AS104" s="720">
        <f t="shared" si="101"/>
        <v>0.50520894502692437</v>
      </c>
      <c r="AT104" s="720">
        <f t="shared" si="101"/>
        <v>0.63306494579096073</v>
      </c>
      <c r="AU104" s="720">
        <f t="shared" si="101"/>
        <v>0.81653347881173421</v>
      </c>
      <c r="AV104" s="720">
        <f t="shared" si="101"/>
        <v>1.0313350650240305</v>
      </c>
      <c r="AW104" s="720">
        <f t="shared" si="101"/>
        <v>1.2859968702311542</v>
      </c>
      <c r="AX104" s="720">
        <f t="shared" si="101"/>
        <v>1.4973296424801865</v>
      </c>
      <c r="AY104" s="31"/>
      <c r="AZ104" s="31"/>
      <c r="BA104" s="31"/>
      <c r="BB104" s="31"/>
      <c r="BC104" s="31"/>
      <c r="BD104" s="31"/>
      <c r="BE104" s="31"/>
      <c r="BI104" s="191"/>
    </row>
    <row r="105" spans="2:61" ht="17.100000000000001" customHeight="1">
      <c r="X105" s="212"/>
      <c r="Y105" s="17" t="s">
        <v>280</v>
      </c>
      <c r="Z105" s="711">
        <f t="shared" si="100"/>
        <v>586.08000000000004</v>
      </c>
      <c r="AA105" s="721"/>
      <c r="AB105" s="721"/>
      <c r="AC105" s="721"/>
      <c r="AD105" s="721"/>
      <c r="AE105" s="721"/>
      <c r="AF105" s="721"/>
      <c r="AG105" s="721"/>
      <c r="AH105" s="721"/>
      <c r="AI105" s="721"/>
      <c r="AJ105" s="721"/>
      <c r="AK105" s="721"/>
      <c r="AL105" s="721"/>
      <c r="AM105" s="721"/>
      <c r="AN105" s="721"/>
      <c r="AO105" s="721"/>
      <c r="AP105" s="861">
        <f t="shared" ref="AP105:AX133" si="102">AP6/$AP6-1</f>
        <v>0</v>
      </c>
      <c r="AQ105" s="861">
        <f t="shared" si="102"/>
        <v>0.41792929292929282</v>
      </c>
      <c r="AR105" s="861">
        <f t="shared" si="102"/>
        <v>-0.53030303030303039</v>
      </c>
      <c r="AS105" s="861">
        <f t="shared" si="102"/>
        <v>1.2626262626262541E-2</v>
      </c>
      <c r="AT105" s="861">
        <f t="shared" si="102"/>
        <v>-0.91414141414141414</v>
      </c>
      <c r="AU105" s="861">
        <f t="shared" si="102"/>
        <v>-0.90909090909090906</v>
      </c>
      <c r="AV105" s="861">
        <f t="shared" si="102"/>
        <v>-0.97222222222222221</v>
      </c>
      <c r="AW105" s="861">
        <f t="shared" si="102"/>
        <v>-0.96969696969696972</v>
      </c>
      <c r="AX105" s="861">
        <f t="shared" si="102"/>
        <v>-0.97222222222222221</v>
      </c>
      <c r="AY105" s="31"/>
      <c r="AZ105" s="31"/>
      <c r="BA105" s="31"/>
      <c r="BB105" s="31"/>
      <c r="BC105" s="31"/>
      <c r="BD105" s="31"/>
      <c r="BE105" s="31"/>
      <c r="BI105" s="191"/>
    </row>
    <row r="106" spans="2:61" ht="17.100000000000001" customHeight="1">
      <c r="X106" s="212"/>
      <c r="Y106" s="209" t="s">
        <v>51</v>
      </c>
      <c r="Z106" s="717">
        <f t="shared" si="100"/>
        <v>449.37063436191647</v>
      </c>
      <c r="AA106" s="721"/>
      <c r="AB106" s="721"/>
      <c r="AC106" s="721"/>
      <c r="AD106" s="721"/>
      <c r="AE106" s="721"/>
      <c r="AF106" s="721"/>
      <c r="AG106" s="721"/>
      <c r="AH106" s="721"/>
      <c r="AI106" s="721"/>
      <c r="AJ106" s="721"/>
      <c r="AK106" s="721"/>
      <c r="AL106" s="721"/>
      <c r="AM106" s="721"/>
      <c r="AN106" s="721"/>
      <c r="AO106" s="721"/>
      <c r="AP106" s="861">
        <f t="shared" si="102"/>
        <v>0</v>
      </c>
      <c r="AQ106" s="861">
        <f t="shared" si="102"/>
        <v>-0.18428139465367932</v>
      </c>
      <c r="AR106" s="861">
        <f t="shared" si="102"/>
        <v>-0.20616286200958067</v>
      </c>
      <c r="AS106" s="861">
        <f t="shared" si="102"/>
        <v>-0.31798333750024821</v>
      </c>
      <c r="AT106" s="861">
        <f t="shared" si="102"/>
        <v>-0.479808331034278</v>
      </c>
      <c r="AU106" s="861">
        <f t="shared" si="102"/>
        <v>-0.71501973987518852</v>
      </c>
      <c r="AV106" s="861">
        <f t="shared" si="102"/>
        <v>-0.66319770652610954</v>
      </c>
      <c r="AW106" s="861">
        <f t="shared" si="102"/>
        <v>-0.73190016311595296</v>
      </c>
      <c r="AX106" s="861">
        <f t="shared" si="102"/>
        <v>-0.70812988156391654</v>
      </c>
      <c r="AY106" s="31"/>
      <c r="AZ106" s="31"/>
      <c r="BA106" s="31"/>
      <c r="BB106" s="31"/>
      <c r="BC106" s="31"/>
      <c r="BD106" s="31"/>
      <c r="BE106" s="31"/>
      <c r="BG106" s="191"/>
    </row>
    <row r="107" spans="2:61" ht="17.100000000000001" customHeight="1">
      <c r="X107" s="212"/>
      <c r="Y107" s="17" t="s">
        <v>224</v>
      </c>
      <c r="Z107" s="717">
        <f t="shared" si="100"/>
        <v>0</v>
      </c>
      <c r="AA107" s="721"/>
      <c r="AB107" s="721"/>
      <c r="AC107" s="721"/>
      <c r="AD107" s="721"/>
      <c r="AE107" s="721"/>
      <c r="AF107" s="721"/>
      <c r="AG107" s="721"/>
      <c r="AH107" s="721"/>
      <c r="AI107" s="721"/>
      <c r="AJ107" s="721"/>
      <c r="AK107" s="721"/>
      <c r="AL107" s="721"/>
      <c r="AM107" s="721"/>
      <c r="AN107" s="721"/>
      <c r="AO107" s="721"/>
      <c r="AP107" s="1026"/>
      <c r="AQ107" s="1026"/>
      <c r="AR107" s="1026"/>
      <c r="AS107" s="1026"/>
      <c r="AT107" s="1026"/>
      <c r="AU107" s="1026"/>
      <c r="AV107" s="1026"/>
      <c r="AW107" s="1026"/>
      <c r="AX107" s="1026"/>
      <c r="AY107" s="31"/>
      <c r="AZ107" s="31"/>
      <c r="BA107" s="31"/>
      <c r="BB107" s="31"/>
      <c r="BC107" s="31"/>
      <c r="BD107" s="31"/>
      <c r="BE107" s="31"/>
      <c r="BG107" s="191"/>
    </row>
    <row r="108" spans="2:61" ht="17.100000000000001" customHeight="1">
      <c r="X108" s="212"/>
      <c r="Y108" s="519" t="s">
        <v>218</v>
      </c>
      <c r="Z108" s="717">
        <f t="shared" si="100"/>
        <v>223.97577971716925</v>
      </c>
      <c r="AA108" s="721"/>
      <c r="AB108" s="721"/>
      <c r="AC108" s="721"/>
      <c r="AD108" s="721"/>
      <c r="AE108" s="721"/>
      <c r="AF108" s="721"/>
      <c r="AG108" s="721"/>
      <c r="AH108" s="721"/>
      <c r="AI108" s="721"/>
      <c r="AJ108" s="721"/>
      <c r="AK108" s="721"/>
      <c r="AL108" s="721"/>
      <c r="AM108" s="721"/>
      <c r="AN108" s="721"/>
      <c r="AO108" s="721"/>
      <c r="AP108" s="861">
        <f t="shared" si="102"/>
        <v>0</v>
      </c>
      <c r="AQ108" s="861">
        <f t="shared" si="102"/>
        <v>8.3703571816745148E-2</v>
      </c>
      <c r="AR108" s="861">
        <f t="shared" si="102"/>
        <v>0.17324236469473742</v>
      </c>
      <c r="AS108" s="861">
        <f t="shared" si="102"/>
        <v>4.5679711161578096E-2</v>
      </c>
      <c r="AT108" s="861">
        <f t="shared" si="102"/>
        <v>-0.331132751132033</v>
      </c>
      <c r="AU108" s="861">
        <f t="shared" si="102"/>
        <v>-0.2636386299946164</v>
      </c>
      <c r="AV108" s="861">
        <f t="shared" si="102"/>
        <v>-0.36514740317159933</v>
      </c>
      <c r="AW108" s="861">
        <f t="shared" si="102"/>
        <v>-0.45696159345216736</v>
      </c>
      <c r="AX108" s="861">
        <f t="shared" si="102"/>
        <v>-0.51226530229140188</v>
      </c>
      <c r="AY108" s="31"/>
      <c r="AZ108" s="31"/>
      <c r="BA108" s="31"/>
      <c r="BB108" s="31"/>
      <c r="BC108" s="31"/>
      <c r="BD108" s="31"/>
      <c r="BE108" s="31"/>
    </row>
    <row r="109" spans="2:61" ht="17.100000000000001" customHeight="1">
      <c r="X109" s="212"/>
      <c r="Y109" s="671" t="s">
        <v>503</v>
      </c>
      <c r="Z109" s="717">
        <f t="shared" si="100"/>
        <v>2.9782187999999992</v>
      </c>
      <c r="AA109" s="721"/>
      <c r="AB109" s="721"/>
      <c r="AC109" s="721"/>
      <c r="AD109" s="721"/>
      <c r="AE109" s="721"/>
      <c r="AF109" s="721"/>
      <c r="AG109" s="721"/>
      <c r="AH109" s="721"/>
      <c r="AI109" s="721"/>
      <c r="AJ109" s="721"/>
      <c r="AK109" s="721"/>
      <c r="AL109" s="721"/>
      <c r="AM109" s="721"/>
      <c r="AN109" s="721"/>
      <c r="AO109" s="721"/>
      <c r="AP109" s="861">
        <f t="shared" si="102"/>
        <v>0</v>
      </c>
      <c r="AQ109" s="861">
        <f t="shared" si="102"/>
        <v>-4.9975401404355968E-2</v>
      </c>
      <c r="AR109" s="861">
        <f t="shared" si="102"/>
        <v>2.8098752180329978E-2</v>
      </c>
      <c r="AS109" s="861">
        <f t="shared" si="102"/>
        <v>-4.8503763179989057E-2</v>
      </c>
      <c r="AT109" s="861">
        <f t="shared" si="102"/>
        <v>-0.22832229747741828</v>
      </c>
      <c r="AU109" s="861">
        <f t="shared" si="102"/>
        <v>1.4356634912115807E-2</v>
      </c>
      <c r="AV109" s="861">
        <f t="shared" si="102"/>
        <v>0.10021915112482671</v>
      </c>
      <c r="AW109" s="861">
        <f t="shared" si="102"/>
        <v>-0.1979694977414016</v>
      </c>
      <c r="AX109" s="861">
        <f t="shared" si="102"/>
        <v>-0.20495549890424425</v>
      </c>
      <c r="AY109" s="31"/>
      <c r="AZ109" s="31"/>
      <c r="BA109" s="31"/>
      <c r="BB109" s="31"/>
      <c r="BC109" s="31"/>
      <c r="BD109" s="31"/>
      <c r="BE109" s="31"/>
      <c r="BG109" s="191"/>
    </row>
    <row r="110" spans="2:61" ht="17.100000000000001" customHeight="1">
      <c r="X110" s="212"/>
      <c r="Y110" s="965" t="s">
        <v>327</v>
      </c>
      <c r="Z110" s="717">
        <f t="shared" si="100"/>
        <v>8818.2807166269322</v>
      </c>
      <c r="AA110" s="721"/>
      <c r="AB110" s="721"/>
      <c r="AC110" s="721"/>
      <c r="AD110" s="721"/>
      <c r="AE110" s="721"/>
      <c r="AF110" s="721"/>
      <c r="AG110" s="721"/>
      <c r="AH110" s="721"/>
      <c r="AI110" s="721"/>
      <c r="AJ110" s="721"/>
      <c r="AK110" s="721"/>
      <c r="AL110" s="721"/>
      <c r="AM110" s="721"/>
      <c r="AN110" s="721"/>
      <c r="AO110" s="721"/>
      <c r="AP110" s="861">
        <f t="shared" si="102"/>
        <v>0</v>
      </c>
      <c r="AQ110" s="861">
        <f t="shared" si="102"/>
        <v>0.22184791938758419</v>
      </c>
      <c r="AR110" s="861">
        <f t="shared" si="102"/>
        <v>0.51549359846933518</v>
      </c>
      <c r="AS110" s="861">
        <f t="shared" si="102"/>
        <v>0.76374836905015675</v>
      </c>
      <c r="AT110" s="861">
        <f t="shared" si="102"/>
        <v>1.0231397818380232</v>
      </c>
      <c r="AU110" s="861">
        <f t="shared" si="102"/>
        <v>1.3010767367146236</v>
      </c>
      <c r="AV110" s="861">
        <f t="shared" si="102"/>
        <v>1.5986161797147438</v>
      </c>
      <c r="AW110" s="861">
        <f t="shared" si="102"/>
        <v>1.9589292052862217</v>
      </c>
      <c r="AX110" s="861">
        <f t="shared" si="102"/>
        <v>2.2538315417915902</v>
      </c>
      <c r="AY110" s="153"/>
      <c r="AZ110" s="153"/>
      <c r="BA110" s="153"/>
      <c r="BB110" s="153"/>
      <c r="BC110" s="153"/>
      <c r="BD110" s="153"/>
      <c r="BE110" s="153"/>
      <c r="BG110" s="191"/>
    </row>
    <row r="111" spans="2:61" ht="17.100000000000001" customHeight="1">
      <c r="X111" s="212"/>
      <c r="Y111" s="696" t="s">
        <v>329</v>
      </c>
      <c r="Z111" s="718">
        <f t="shared" si="100"/>
        <v>937.48331743758206</v>
      </c>
      <c r="AA111" s="721"/>
      <c r="AB111" s="721"/>
      <c r="AC111" s="721"/>
      <c r="AD111" s="721"/>
      <c r="AE111" s="721"/>
      <c r="AF111" s="721"/>
      <c r="AG111" s="721"/>
      <c r="AH111" s="721"/>
      <c r="AI111" s="721"/>
      <c r="AJ111" s="721"/>
      <c r="AK111" s="721"/>
      <c r="AL111" s="721"/>
      <c r="AM111" s="721"/>
      <c r="AN111" s="721"/>
      <c r="AO111" s="721"/>
      <c r="AP111" s="861">
        <f t="shared" si="102"/>
        <v>0</v>
      </c>
      <c r="AQ111" s="861">
        <f t="shared" si="102"/>
        <v>0.27414569100647213</v>
      </c>
      <c r="AR111" s="861">
        <f t="shared" si="102"/>
        <v>0.5244379262093477</v>
      </c>
      <c r="AS111" s="861">
        <f t="shared" si="102"/>
        <v>0.61022610954408485</v>
      </c>
      <c r="AT111" s="861">
        <f t="shared" si="102"/>
        <v>0.71540758299812524</v>
      </c>
      <c r="AU111" s="861">
        <f t="shared" si="102"/>
        <v>0.86549629111998261</v>
      </c>
      <c r="AV111" s="861">
        <f t="shared" si="102"/>
        <v>1.0516743774426982</v>
      </c>
      <c r="AW111" s="861">
        <f t="shared" si="102"/>
        <v>1.2195912854792841</v>
      </c>
      <c r="AX111" s="861">
        <f t="shared" si="102"/>
        <v>1.377967714412256</v>
      </c>
      <c r="AY111" s="153"/>
      <c r="AZ111" s="153"/>
      <c r="BA111" s="153"/>
      <c r="BB111" s="153"/>
      <c r="BC111" s="153"/>
      <c r="BD111" s="153"/>
      <c r="BE111" s="153"/>
      <c r="BG111" s="191"/>
    </row>
    <row r="112" spans="2:61" ht="17.100000000000001" customHeight="1">
      <c r="X112" s="212"/>
      <c r="Y112" s="519" t="s">
        <v>216</v>
      </c>
      <c r="Z112" s="717">
        <f t="shared" si="100"/>
        <v>7.3389434565333334</v>
      </c>
      <c r="AA112" s="721"/>
      <c r="AB112" s="721"/>
      <c r="AC112" s="721"/>
      <c r="AD112" s="721"/>
      <c r="AE112" s="721"/>
      <c r="AF112" s="721"/>
      <c r="AG112" s="721"/>
      <c r="AH112" s="721"/>
      <c r="AI112" s="721"/>
      <c r="AJ112" s="721"/>
      <c r="AK112" s="721"/>
      <c r="AL112" s="721"/>
      <c r="AM112" s="721"/>
      <c r="AN112" s="721"/>
      <c r="AO112" s="721"/>
      <c r="AP112" s="861">
        <f t="shared" si="102"/>
        <v>0</v>
      </c>
      <c r="AQ112" s="861">
        <f t="shared" si="102"/>
        <v>1.6604056018197921E-2</v>
      </c>
      <c r="AR112" s="861">
        <f t="shared" si="102"/>
        <v>5.1428151000491695E-2</v>
      </c>
      <c r="AS112" s="861">
        <f t="shared" si="102"/>
        <v>6.9239776008125586E-2</v>
      </c>
      <c r="AT112" s="861">
        <f t="shared" si="102"/>
        <v>0.10146764114986406</v>
      </c>
      <c r="AU112" s="861">
        <f t="shared" si="102"/>
        <v>0.13006780154667785</v>
      </c>
      <c r="AV112" s="861">
        <f t="shared" si="102"/>
        <v>0.14671291575467094</v>
      </c>
      <c r="AW112" s="861">
        <f t="shared" si="102"/>
        <v>0.17553413903466497</v>
      </c>
      <c r="AX112" s="861">
        <f t="shared" si="102"/>
        <v>0.199493082040755</v>
      </c>
      <c r="AY112" s="153"/>
      <c r="AZ112" s="153"/>
      <c r="BA112" s="153"/>
      <c r="BB112" s="153"/>
      <c r="BC112" s="153"/>
      <c r="BD112" s="153"/>
      <c r="BE112" s="153"/>
      <c r="BG112" s="191"/>
      <c r="BH112" s="191"/>
    </row>
    <row r="113" spans="24:60" ht="17.100000000000001" customHeight="1">
      <c r="X113" s="212"/>
      <c r="Y113" s="519" t="s">
        <v>217</v>
      </c>
      <c r="Z113" s="717">
        <f t="shared" si="100"/>
        <v>1695.1602550000002</v>
      </c>
      <c r="AA113" s="721"/>
      <c r="AB113" s="721"/>
      <c r="AC113" s="721"/>
      <c r="AD113" s="721"/>
      <c r="AE113" s="721"/>
      <c r="AF113" s="721"/>
      <c r="AG113" s="721"/>
      <c r="AH113" s="721"/>
      <c r="AI113" s="721"/>
      <c r="AJ113" s="721"/>
      <c r="AK113" s="721"/>
      <c r="AL113" s="721"/>
      <c r="AM113" s="721"/>
      <c r="AN113" s="721"/>
      <c r="AO113" s="721"/>
      <c r="AP113" s="861">
        <f t="shared" si="102"/>
        <v>0</v>
      </c>
      <c r="AQ113" s="861">
        <f t="shared" si="102"/>
        <v>-0.33729169989299934</v>
      </c>
      <c r="AR113" s="861">
        <f t="shared" si="102"/>
        <v>-0.47231207470706071</v>
      </c>
      <c r="AS113" s="861">
        <f t="shared" si="102"/>
        <v>-0.45090086954640174</v>
      </c>
      <c r="AT113" s="861">
        <f t="shared" si="102"/>
        <v>-0.50171622859338461</v>
      </c>
      <c r="AU113" s="861">
        <f t="shared" si="102"/>
        <v>-0.60682703122956361</v>
      </c>
      <c r="AV113" s="861">
        <f t="shared" si="102"/>
        <v>-0.62594369580709652</v>
      </c>
      <c r="AW113" s="861">
        <f t="shared" si="102"/>
        <v>-0.6691535692004531</v>
      </c>
      <c r="AX113" s="861">
        <f t="shared" si="102"/>
        <v>-0.71131839213632353</v>
      </c>
      <c r="AY113" s="153"/>
      <c r="AZ113" s="153"/>
      <c r="BA113" s="153"/>
      <c r="BB113" s="153"/>
      <c r="BC113" s="153"/>
      <c r="BD113" s="153"/>
      <c r="BE113" s="153"/>
      <c r="BG113" s="191"/>
      <c r="BH113" s="191"/>
    </row>
    <row r="114" spans="24:60" ht="17.100000000000001" customHeight="1">
      <c r="X114" s="503"/>
      <c r="Y114" s="696" t="s">
        <v>328</v>
      </c>
      <c r="Z114" s="717">
        <f t="shared" si="100"/>
        <v>3.574219023529412</v>
      </c>
      <c r="AA114" s="723"/>
      <c r="AB114" s="723"/>
      <c r="AC114" s="723"/>
      <c r="AD114" s="723"/>
      <c r="AE114" s="723"/>
      <c r="AF114" s="723"/>
      <c r="AG114" s="723"/>
      <c r="AH114" s="723"/>
      <c r="AI114" s="723"/>
      <c r="AJ114" s="723"/>
      <c r="AK114" s="723"/>
      <c r="AL114" s="723"/>
      <c r="AM114" s="723"/>
      <c r="AN114" s="723"/>
      <c r="AO114" s="723"/>
      <c r="AP114" s="861">
        <f t="shared" si="102"/>
        <v>0</v>
      </c>
      <c r="AQ114" s="861">
        <f t="shared" si="102"/>
        <v>0.37962962962962976</v>
      </c>
      <c r="AR114" s="861">
        <f t="shared" si="102"/>
        <v>1.7222222222222219</v>
      </c>
      <c r="AS114" s="861">
        <f t="shared" si="102"/>
        <v>2.9722222222222219</v>
      </c>
      <c r="AT114" s="861">
        <f t="shared" si="102"/>
        <v>10.692509614366864</v>
      </c>
      <c r="AU114" s="861">
        <f t="shared" si="102"/>
        <v>12.856154322838876</v>
      </c>
      <c r="AV114" s="861">
        <f t="shared" si="102"/>
        <v>13.510099179784481</v>
      </c>
      <c r="AW114" s="861">
        <f t="shared" si="102"/>
        <v>21.683350075209322</v>
      </c>
      <c r="AX114" s="861">
        <f t="shared" si="102"/>
        <v>25.753787952767119</v>
      </c>
      <c r="AY114" s="153"/>
      <c r="AZ114" s="153"/>
      <c r="BA114" s="153"/>
      <c r="BB114" s="153"/>
      <c r="BC114" s="153"/>
      <c r="BD114" s="153"/>
      <c r="BE114" s="153"/>
      <c r="BG114" s="191"/>
      <c r="BH114" s="191"/>
    </row>
    <row r="115" spans="24:60" ht="17.100000000000001" customHeight="1">
      <c r="X115" s="215" t="s">
        <v>50</v>
      </c>
      <c r="Y115" s="1040"/>
      <c r="Z115" s="713">
        <f t="shared" si="100"/>
        <v>8623.351658842741</v>
      </c>
      <c r="AA115" s="704"/>
      <c r="AB115" s="704"/>
      <c r="AC115" s="704"/>
      <c r="AD115" s="704"/>
      <c r="AE115" s="704"/>
      <c r="AF115" s="704"/>
      <c r="AG115" s="704"/>
      <c r="AH115" s="704"/>
      <c r="AI115" s="704"/>
      <c r="AJ115" s="704"/>
      <c r="AK115" s="704"/>
      <c r="AL115" s="704"/>
      <c r="AM115" s="704"/>
      <c r="AN115" s="704"/>
      <c r="AO115" s="704"/>
      <c r="AP115" s="1021">
        <f t="shared" si="102"/>
        <v>0</v>
      </c>
      <c r="AQ115" s="1021">
        <f t="shared" si="102"/>
        <v>4.3535750591793931E-2</v>
      </c>
      <c r="AR115" s="1021">
        <f t="shared" si="102"/>
        <v>-8.1928941445474912E-2</v>
      </c>
      <c r="AS115" s="1021">
        <f t="shared" si="102"/>
        <v>-0.33397071046054783</v>
      </c>
      <c r="AT115" s="1021">
        <f t="shared" si="102"/>
        <v>-0.53070774507051333</v>
      </c>
      <c r="AU115" s="1021">
        <f t="shared" si="102"/>
        <v>-0.50720510170699018</v>
      </c>
      <c r="AV115" s="1021">
        <f t="shared" si="102"/>
        <v>-0.56450268515797997</v>
      </c>
      <c r="AW115" s="1021">
        <f t="shared" si="102"/>
        <v>-0.60150896742643623</v>
      </c>
      <c r="AX115" s="1021">
        <f t="shared" si="102"/>
        <v>-0.61963057555415579</v>
      </c>
      <c r="AY115" s="153"/>
      <c r="AZ115" s="153"/>
      <c r="BA115" s="153"/>
      <c r="BB115" s="153"/>
      <c r="BC115" s="153"/>
      <c r="BD115" s="153"/>
      <c r="BE115" s="153"/>
      <c r="BG115" s="191"/>
      <c r="BH115" s="191"/>
    </row>
    <row r="116" spans="24:60" ht="17.100000000000001" customHeight="1">
      <c r="X116" s="215"/>
      <c r="Y116" s="17" t="s">
        <v>220</v>
      </c>
      <c r="Z116" s="712">
        <f t="shared" si="100"/>
        <v>1040.597</v>
      </c>
      <c r="AA116" s="722"/>
      <c r="AB116" s="722"/>
      <c r="AC116" s="722"/>
      <c r="AD116" s="722"/>
      <c r="AE116" s="722"/>
      <c r="AF116" s="722"/>
      <c r="AG116" s="722"/>
      <c r="AH116" s="722"/>
      <c r="AI116" s="722"/>
      <c r="AJ116" s="722"/>
      <c r="AK116" s="722"/>
      <c r="AL116" s="722"/>
      <c r="AM116" s="722"/>
      <c r="AN116" s="722"/>
      <c r="AO116" s="722"/>
      <c r="AP116" s="353">
        <f t="shared" si="102"/>
        <v>0</v>
      </c>
      <c r="AQ116" s="353">
        <f t="shared" si="102"/>
        <v>4.8711922098564564E-2</v>
      </c>
      <c r="AR116" s="353">
        <f t="shared" si="102"/>
        <v>-6.1265206415163642E-2</v>
      </c>
      <c r="AS116" s="353">
        <f t="shared" si="102"/>
        <v>-0.37635607252375314</v>
      </c>
      <c r="AT116" s="353">
        <f t="shared" si="102"/>
        <v>-0.55920111243834081</v>
      </c>
      <c r="AU116" s="353">
        <f t="shared" si="102"/>
        <v>-0.76127934253125851</v>
      </c>
      <c r="AV116" s="353">
        <f t="shared" si="102"/>
        <v>-0.80160427139420931</v>
      </c>
      <c r="AW116" s="353">
        <f t="shared" si="102"/>
        <v>-0.85813143801106473</v>
      </c>
      <c r="AX116" s="353">
        <f t="shared" si="102"/>
        <v>-0.89352362153648335</v>
      </c>
      <c r="AY116" s="31"/>
      <c r="AZ116" s="31"/>
      <c r="BA116" s="31"/>
      <c r="BB116" s="31"/>
      <c r="BC116" s="31"/>
      <c r="BD116" s="31"/>
      <c r="BE116" s="31"/>
    </row>
    <row r="117" spans="24:60" ht="17.100000000000001" customHeight="1">
      <c r="X117" s="215"/>
      <c r="Y117" s="17" t="s">
        <v>219</v>
      </c>
      <c r="Z117" s="712">
        <f t="shared" si="100"/>
        <v>21.757894067745006</v>
      </c>
      <c r="AA117" s="722"/>
      <c r="AB117" s="722"/>
      <c r="AC117" s="722"/>
      <c r="AD117" s="722"/>
      <c r="AE117" s="722"/>
      <c r="AF117" s="722"/>
      <c r="AG117" s="722"/>
      <c r="AH117" s="722"/>
      <c r="AI117" s="722"/>
      <c r="AJ117" s="722"/>
      <c r="AK117" s="722"/>
      <c r="AL117" s="722"/>
      <c r="AM117" s="722"/>
      <c r="AN117" s="722"/>
      <c r="AO117" s="722"/>
      <c r="AP117" s="353">
        <f t="shared" si="102"/>
        <v>0</v>
      </c>
      <c r="AQ117" s="353">
        <f t="shared" si="102"/>
        <v>2.6002619241936031E-3</v>
      </c>
      <c r="AR117" s="353">
        <f t="shared" si="102"/>
        <v>-6.2721086009565052E-3</v>
      </c>
      <c r="AS117" s="353">
        <f t="shared" si="102"/>
        <v>-7.7754790871881196E-3</v>
      </c>
      <c r="AT117" s="353">
        <f t="shared" si="102"/>
        <v>-0.25445277839606628</v>
      </c>
      <c r="AU117" s="353">
        <f t="shared" si="102"/>
        <v>-0.29792598292987404</v>
      </c>
      <c r="AV117" s="353">
        <f t="shared" si="102"/>
        <v>-0.29936135972053768</v>
      </c>
      <c r="AW117" s="353">
        <f t="shared" si="102"/>
        <v>-0.39020933230036059</v>
      </c>
      <c r="AX117" s="353">
        <f t="shared" si="102"/>
        <v>-0.55912993315009007</v>
      </c>
      <c r="AY117" s="31"/>
      <c r="AZ117" s="31"/>
      <c r="BA117" s="31"/>
      <c r="BB117" s="31"/>
      <c r="BC117" s="31"/>
      <c r="BD117" s="31"/>
      <c r="BE117" s="31"/>
    </row>
    <row r="118" spans="24:60" ht="17.100000000000001" customHeight="1">
      <c r="X118" s="215"/>
      <c r="Y118" s="17" t="s">
        <v>222</v>
      </c>
      <c r="Z118" s="712">
        <f t="shared" si="100"/>
        <v>4594.1136966449412</v>
      </c>
      <c r="AA118" s="722"/>
      <c r="AB118" s="722"/>
      <c r="AC118" s="722"/>
      <c r="AD118" s="722"/>
      <c r="AE118" s="722"/>
      <c r="AF118" s="722"/>
      <c r="AG118" s="722"/>
      <c r="AH118" s="722"/>
      <c r="AI118" s="722"/>
      <c r="AJ118" s="722"/>
      <c r="AK118" s="722"/>
      <c r="AL118" s="722"/>
      <c r="AM118" s="722"/>
      <c r="AN118" s="722"/>
      <c r="AO118" s="722"/>
      <c r="AP118" s="353">
        <f t="shared" si="102"/>
        <v>0</v>
      </c>
      <c r="AQ118" s="353">
        <f t="shared" si="102"/>
        <v>7.4153995101153614E-2</v>
      </c>
      <c r="AR118" s="353">
        <f t="shared" si="102"/>
        <v>-3.5094930925998691E-2</v>
      </c>
      <c r="AS118" s="353">
        <f t="shared" si="102"/>
        <v>-0.27322325256598334</v>
      </c>
      <c r="AT118" s="353">
        <f t="shared" si="102"/>
        <v>-0.54091713651237416</v>
      </c>
      <c r="AU118" s="353">
        <f t="shared" si="102"/>
        <v>-0.51800644647093808</v>
      </c>
      <c r="AV118" s="353">
        <f t="shared" si="102"/>
        <v>-0.59440986626747228</v>
      </c>
      <c r="AW118" s="353">
        <f t="shared" si="102"/>
        <v>-0.64646670481337254</v>
      </c>
      <c r="AX118" s="353">
        <f t="shared" si="102"/>
        <v>-0.66136398594967194</v>
      </c>
      <c r="AY118" s="31"/>
      <c r="AZ118" s="31"/>
      <c r="BA118" s="31"/>
      <c r="BB118" s="31"/>
      <c r="BC118" s="31"/>
      <c r="BD118" s="31"/>
      <c r="BE118" s="31"/>
    </row>
    <row r="119" spans="24:60" ht="17.100000000000001" customHeight="1">
      <c r="X119" s="215"/>
      <c r="Y119" s="671" t="s">
        <v>503</v>
      </c>
      <c r="Z119" s="718">
        <f t="shared" si="100"/>
        <v>152.02520950049998</v>
      </c>
      <c r="AA119" s="722"/>
      <c r="AB119" s="722"/>
      <c r="AC119" s="722"/>
      <c r="AD119" s="722"/>
      <c r="AE119" s="722"/>
      <c r="AF119" s="722"/>
      <c r="AG119" s="722"/>
      <c r="AH119" s="722"/>
      <c r="AI119" s="722"/>
      <c r="AJ119" s="722"/>
      <c r="AK119" s="722"/>
      <c r="AL119" s="722"/>
      <c r="AM119" s="722"/>
      <c r="AN119" s="722"/>
      <c r="AO119" s="722"/>
      <c r="AP119" s="353">
        <f t="shared" si="102"/>
        <v>0</v>
      </c>
      <c r="AQ119" s="353">
        <f t="shared" si="102"/>
        <v>3.6661783535852921E-2</v>
      </c>
      <c r="AR119" s="353">
        <f t="shared" si="102"/>
        <v>-0.29653274903300264</v>
      </c>
      <c r="AS119" s="353">
        <f t="shared" si="102"/>
        <v>-0.45076091158542697</v>
      </c>
      <c r="AT119" s="353">
        <f t="shared" si="102"/>
        <v>-0.74134849562296257</v>
      </c>
      <c r="AU119" s="353">
        <f t="shared" si="102"/>
        <v>-0.69413031834139938</v>
      </c>
      <c r="AV119" s="353">
        <f t="shared" si="102"/>
        <v>-0.61108696000905338</v>
      </c>
      <c r="AW119" s="353">
        <f t="shared" si="102"/>
        <v>-0.55129009055066391</v>
      </c>
      <c r="AX119" s="353">
        <f t="shared" si="102"/>
        <v>-0.5025209777346088</v>
      </c>
      <c r="AY119" s="31"/>
      <c r="AZ119" s="31"/>
      <c r="BA119" s="31"/>
      <c r="BB119" s="31"/>
      <c r="BC119" s="31"/>
      <c r="BD119" s="31"/>
      <c r="BE119" s="31"/>
    </row>
    <row r="120" spans="24:60" ht="17.100000000000001" customHeight="1">
      <c r="X120" s="294"/>
      <c r="Y120" s="405" t="s">
        <v>221</v>
      </c>
      <c r="Z120" s="712">
        <f t="shared" si="100"/>
        <v>2814.5689959275555</v>
      </c>
      <c r="AA120" s="722"/>
      <c r="AB120" s="722"/>
      <c r="AC120" s="722"/>
      <c r="AD120" s="722"/>
      <c r="AE120" s="722"/>
      <c r="AF120" s="722"/>
      <c r="AG120" s="722"/>
      <c r="AH120" s="722"/>
      <c r="AI120" s="722"/>
      <c r="AJ120" s="722"/>
      <c r="AK120" s="722"/>
      <c r="AL120" s="722"/>
      <c r="AM120" s="722"/>
      <c r="AN120" s="722"/>
      <c r="AO120" s="722"/>
      <c r="AP120" s="353">
        <f t="shared" si="102"/>
        <v>0</v>
      </c>
      <c r="AQ120" s="353">
        <f t="shared" si="102"/>
        <v>-7.7852861943586982E-3</v>
      </c>
      <c r="AR120" s="353">
        <f t="shared" si="102"/>
        <v>-0.15540609586926202</v>
      </c>
      <c r="AS120" s="353">
        <f t="shared" si="102"/>
        <v>-0.41442360205604234</v>
      </c>
      <c r="AT120" s="353">
        <f t="shared" si="102"/>
        <v>-0.49533132839038785</v>
      </c>
      <c r="AU120" s="353">
        <f t="shared" si="102"/>
        <v>-0.38865056181259483</v>
      </c>
      <c r="AV120" s="353">
        <f t="shared" si="102"/>
        <v>-0.42962308732781895</v>
      </c>
      <c r="AW120" s="353">
        <f t="shared" si="102"/>
        <v>-0.43755325355657182</v>
      </c>
      <c r="AX120" s="353">
        <f t="shared" si="102"/>
        <v>-0.46068290505710152</v>
      </c>
      <c r="AY120" s="31"/>
      <c r="AZ120" s="31"/>
      <c r="BA120" s="31"/>
      <c r="BB120" s="31"/>
      <c r="BC120" s="31"/>
      <c r="BD120" s="31"/>
      <c r="BE120" s="31"/>
    </row>
    <row r="121" spans="24:60" ht="17.100000000000001" customHeight="1">
      <c r="X121" s="216"/>
      <c r="Y121" s="119" t="s">
        <v>223</v>
      </c>
      <c r="Z121" s="717">
        <f t="shared" si="100"/>
        <v>0.28886270200039665</v>
      </c>
      <c r="AA121" s="1043"/>
      <c r="AB121" s="1043"/>
      <c r="AC121" s="1043"/>
      <c r="AD121" s="1043"/>
      <c r="AE121" s="1043"/>
      <c r="AF121" s="1043"/>
      <c r="AG121" s="1043"/>
      <c r="AH121" s="1043"/>
      <c r="AI121" s="1043"/>
      <c r="AJ121" s="1043"/>
      <c r="AK121" s="1043"/>
      <c r="AL121" s="1043"/>
      <c r="AM121" s="1043"/>
      <c r="AN121" s="1043"/>
      <c r="AO121" s="1043"/>
      <c r="AP121" s="1042">
        <f t="shared" si="102"/>
        <v>0</v>
      </c>
      <c r="AQ121" s="1042">
        <f t="shared" si="102"/>
        <v>1.1938409771783638</v>
      </c>
      <c r="AR121" s="1042">
        <f t="shared" si="102"/>
        <v>3.8029143363178246</v>
      </c>
      <c r="AS121" s="1042">
        <f t="shared" si="102"/>
        <v>7.0165804814694877</v>
      </c>
      <c r="AT121" s="1042">
        <f t="shared" si="102"/>
        <v>9.8404131928914236</v>
      </c>
      <c r="AU121" s="1042">
        <f t="shared" si="102"/>
        <v>14.016783913842271</v>
      </c>
      <c r="AV121" s="1042">
        <f t="shared" si="102"/>
        <v>19.546514387850952</v>
      </c>
      <c r="AW121" s="1042">
        <f t="shared" si="102"/>
        <v>-1</v>
      </c>
      <c r="AX121" s="1042">
        <f t="shared" si="102"/>
        <v>34.868340482718402</v>
      </c>
      <c r="AY121" s="31"/>
      <c r="AZ121" s="31"/>
      <c r="BA121" s="31"/>
      <c r="BB121" s="31"/>
      <c r="BC121" s="31"/>
      <c r="BD121" s="31"/>
      <c r="BE121" s="31"/>
    </row>
    <row r="122" spans="24:60" ht="17.100000000000001" customHeight="1">
      <c r="X122" s="217" t="s">
        <v>267</v>
      </c>
      <c r="Y122" s="521"/>
      <c r="Z122" s="714">
        <f t="shared" si="100"/>
        <v>5063.8592154062853</v>
      </c>
      <c r="AA122" s="705"/>
      <c r="AB122" s="705"/>
      <c r="AC122" s="705"/>
      <c r="AD122" s="705"/>
      <c r="AE122" s="705"/>
      <c r="AF122" s="705"/>
      <c r="AG122" s="705"/>
      <c r="AH122" s="705"/>
      <c r="AI122" s="705"/>
      <c r="AJ122" s="705"/>
      <c r="AK122" s="705"/>
      <c r="AL122" s="705"/>
      <c r="AM122" s="705"/>
      <c r="AN122" s="705"/>
      <c r="AO122" s="705"/>
      <c r="AP122" s="1022">
        <f t="shared" si="102"/>
        <v>0</v>
      </c>
      <c r="AQ122" s="1022">
        <f t="shared" si="102"/>
        <v>3.5555996779048193E-2</v>
      </c>
      <c r="AR122" s="1022">
        <f t="shared" si="102"/>
        <v>-6.1090569774016501E-2</v>
      </c>
      <c r="AS122" s="1022">
        <f t="shared" si="102"/>
        <v>-0.16938461959498008</v>
      </c>
      <c r="AT122" s="1022">
        <f t="shared" si="102"/>
        <v>-0.51131215034018762</v>
      </c>
      <c r="AU122" s="1022">
        <f t="shared" si="102"/>
        <v>-0.51253588438130948</v>
      </c>
      <c r="AV122" s="1022">
        <f t="shared" si="102"/>
        <v>-0.54588873528768156</v>
      </c>
      <c r="AW122" s="1022">
        <f t="shared" si="102"/>
        <v>-0.54593498639836113</v>
      </c>
      <c r="AX122" s="1022">
        <f t="shared" si="102"/>
        <v>-0.57231030286840268</v>
      </c>
      <c r="AY122" s="153"/>
      <c r="AZ122" s="153"/>
      <c r="BA122" s="153"/>
      <c r="BB122" s="153"/>
      <c r="BC122" s="153"/>
      <c r="BD122" s="153"/>
      <c r="BE122" s="153"/>
    </row>
    <row r="123" spans="24:60" ht="17.100000000000001" customHeight="1">
      <c r="X123" s="217"/>
      <c r="Y123" s="519" t="s">
        <v>268</v>
      </c>
      <c r="Z123" s="712">
        <f t="shared" si="100"/>
        <v>930.2399999999999</v>
      </c>
      <c r="AA123" s="722"/>
      <c r="AB123" s="722"/>
      <c r="AC123" s="722"/>
      <c r="AD123" s="722"/>
      <c r="AE123" s="722"/>
      <c r="AF123" s="722"/>
      <c r="AG123" s="722"/>
      <c r="AH123" s="722"/>
      <c r="AI123" s="722"/>
      <c r="AJ123" s="722"/>
      <c r="AK123" s="722"/>
      <c r="AL123" s="722"/>
      <c r="AM123" s="722"/>
      <c r="AN123" s="722"/>
      <c r="AO123" s="722"/>
      <c r="AP123" s="353">
        <f t="shared" si="102"/>
        <v>0</v>
      </c>
      <c r="AQ123" s="353">
        <f t="shared" si="102"/>
        <v>0.40122549019607878</v>
      </c>
      <c r="AR123" s="353">
        <f t="shared" si="102"/>
        <v>0.22941176470588243</v>
      </c>
      <c r="AS123" s="353">
        <f t="shared" si="102"/>
        <v>0.32107843137254921</v>
      </c>
      <c r="AT123" s="353">
        <f t="shared" si="102"/>
        <v>-0.75</v>
      </c>
      <c r="AU123" s="353">
        <f t="shared" si="102"/>
        <v>-0.79656862745098034</v>
      </c>
      <c r="AV123" s="353">
        <f t="shared" si="102"/>
        <v>-0.85784313725490191</v>
      </c>
      <c r="AW123" s="353">
        <f t="shared" si="102"/>
        <v>-0.86764705882352944</v>
      </c>
      <c r="AX123" s="353">
        <f t="shared" si="102"/>
        <v>-0.90024509803921571</v>
      </c>
      <c r="AY123" s="153"/>
      <c r="AZ123" s="153"/>
      <c r="BA123" s="153"/>
      <c r="BB123" s="153"/>
      <c r="BC123" s="153"/>
      <c r="BD123" s="153"/>
      <c r="BE123" s="153"/>
    </row>
    <row r="124" spans="24:60" ht="17.100000000000001" customHeight="1">
      <c r="X124" s="217"/>
      <c r="Y124" s="519" t="s">
        <v>224</v>
      </c>
      <c r="Z124" s="712">
        <f t="shared" si="100"/>
        <v>1104.0456401673639</v>
      </c>
      <c r="AA124" s="722"/>
      <c r="AB124" s="722"/>
      <c r="AC124" s="722"/>
      <c r="AD124" s="722"/>
      <c r="AE124" s="722"/>
      <c r="AF124" s="722"/>
      <c r="AG124" s="722"/>
      <c r="AH124" s="722"/>
      <c r="AI124" s="722"/>
      <c r="AJ124" s="722"/>
      <c r="AK124" s="722"/>
      <c r="AL124" s="722"/>
      <c r="AM124" s="722"/>
      <c r="AN124" s="722"/>
      <c r="AO124" s="722"/>
      <c r="AP124" s="353">
        <f t="shared" si="102"/>
        <v>0</v>
      </c>
      <c r="AQ124" s="353">
        <f t="shared" si="102"/>
        <v>-5.7224894604820942E-2</v>
      </c>
      <c r="AR124" s="353">
        <f t="shared" si="102"/>
        <v>-5.8730107983074431E-2</v>
      </c>
      <c r="AS124" s="353">
        <f t="shared" si="102"/>
        <v>-0.43621895929443333</v>
      </c>
      <c r="AT124" s="353">
        <f t="shared" si="102"/>
        <v>-0.79348679827634916</v>
      </c>
      <c r="AU124" s="353">
        <f t="shared" si="102"/>
        <v>-0.7339490422194207</v>
      </c>
      <c r="AV124" s="353">
        <f t="shared" si="102"/>
        <v>-0.83478943862107935</v>
      </c>
      <c r="AW124" s="353">
        <f t="shared" si="102"/>
        <v>-0.83478943862107935</v>
      </c>
      <c r="AX124" s="353">
        <f t="shared" si="102"/>
        <v>-0.8554407587934445</v>
      </c>
      <c r="AY124" s="153"/>
      <c r="AZ124" s="153"/>
      <c r="BA124" s="153"/>
      <c r="BB124" s="153"/>
      <c r="BC124" s="153"/>
      <c r="BD124" s="153"/>
      <c r="BE124" s="153"/>
    </row>
    <row r="125" spans="24:60" ht="17.100000000000001" customHeight="1">
      <c r="X125" s="217"/>
      <c r="Y125" s="519" t="s">
        <v>225</v>
      </c>
      <c r="Z125" s="712">
        <f t="shared" si="100"/>
        <v>540.20721733431947</v>
      </c>
      <c r="AA125" s="722"/>
      <c r="AB125" s="722"/>
      <c r="AC125" s="722"/>
      <c r="AD125" s="722"/>
      <c r="AE125" s="722"/>
      <c r="AF125" s="722"/>
      <c r="AG125" s="722"/>
      <c r="AH125" s="722"/>
      <c r="AI125" s="722"/>
      <c r="AJ125" s="722"/>
      <c r="AK125" s="722"/>
      <c r="AL125" s="722"/>
      <c r="AM125" s="722"/>
      <c r="AN125" s="722"/>
      <c r="AO125" s="722"/>
      <c r="AP125" s="353">
        <f t="shared" si="102"/>
        <v>0</v>
      </c>
      <c r="AQ125" s="353">
        <f t="shared" si="102"/>
        <v>-0.14226886379615145</v>
      </c>
      <c r="AR125" s="353">
        <f t="shared" si="102"/>
        <v>-0.20289204909198622</v>
      </c>
      <c r="AS125" s="353">
        <f t="shared" si="102"/>
        <v>-0.39168157816411198</v>
      </c>
      <c r="AT125" s="353">
        <f t="shared" si="102"/>
        <v>-0.60955176935752886</v>
      </c>
      <c r="AU125" s="353">
        <f t="shared" si="102"/>
        <v>-0.58388910182232712</v>
      </c>
      <c r="AV125" s="353">
        <f t="shared" si="102"/>
        <v>-0.63625516622608536</v>
      </c>
      <c r="AW125" s="353">
        <f t="shared" si="102"/>
        <v>-0.66023111610870622</v>
      </c>
      <c r="AX125" s="353">
        <f t="shared" si="102"/>
        <v>-0.66408389676637203</v>
      </c>
      <c r="AY125" s="153"/>
      <c r="AZ125" s="153"/>
      <c r="BA125" s="153"/>
      <c r="BB125" s="153"/>
      <c r="BC125" s="153"/>
      <c r="BD125" s="153"/>
      <c r="BE125" s="153"/>
    </row>
    <row r="126" spans="24:60" ht="17.100000000000001" customHeight="1">
      <c r="X126" s="217"/>
      <c r="Y126" s="671" t="s">
        <v>503</v>
      </c>
      <c r="Z126" s="718">
        <f t="shared" si="100"/>
        <v>711.7616448</v>
      </c>
      <c r="AA126" s="722"/>
      <c r="AB126" s="722"/>
      <c r="AC126" s="722"/>
      <c r="AD126" s="722"/>
      <c r="AE126" s="722"/>
      <c r="AF126" s="722"/>
      <c r="AG126" s="722"/>
      <c r="AH126" s="722"/>
      <c r="AI126" s="722"/>
      <c r="AJ126" s="722"/>
      <c r="AK126" s="722"/>
      <c r="AL126" s="722"/>
      <c r="AM126" s="722"/>
      <c r="AN126" s="722"/>
      <c r="AO126" s="722"/>
      <c r="AP126" s="353">
        <f t="shared" si="102"/>
        <v>0</v>
      </c>
      <c r="AQ126" s="353">
        <f t="shared" si="102"/>
        <v>-0.19574967479899819</v>
      </c>
      <c r="AR126" s="353">
        <f t="shared" si="102"/>
        <v>-0.48647154102030066</v>
      </c>
      <c r="AS126" s="353">
        <f t="shared" si="102"/>
        <v>-0.58423518171818034</v>
      </c>
      <c r="AT126" s="353">
        <f t="shared" si="102"/>
        <v>-0.71986414753223138</v>
      </c>
      <c r="AU126" s="353">
        <f t="shared" si="102"/>
        <v>-0.6222392510690119</v>
      </c>
      <c r="AV126" s="353">
        <f t="shared" si="102"/>
        <v>-0.72192761164081198</v>
      </c>
      <c r="AW126" s="353">
        <f t="shared" si="102"/>
        <v>-0.75827897748502004</v>
      </c>
      <c r="AX126" s="353">
        <f t="shared" si="102"/>
        <v>-0.76137494291684549</v>
      </c>
      <c r="AY126" s="153"/>
      <c r="AZ126" s="153"/>
      <c r="BA126" s="153"/>
      <c r="BB126" s="153"/>
      <c r="BC126" s="153"/>
      <c r="BD126" s="153"/>
      <c r="BE126" s="153"/>
    </row>
    <row r="127" spans="24:60" ht="17.100000000000001" customHeight="1">
      <c r="X127" s="217"/>
      <c r="Y127" s="405" t="s">
        <v>226</v>
      </c>
      <c r="Z127" s="712">
        <f t="shared" si="100"/>
        <v>899.41802510460252</v>
      </c>
      <c r="AA127" s="722"/>
      <c r="AB127" s="722"/>
      <c r="AC127" s="722"/>
      <c r="AD127" s="722"/>
      <c r="AE127" s="722"/>
      <c r="AF127" s="722"/>
      <c r="AG127" s="722"/>
      <c r="AH127" s="722"/>
      <c r="AI127" s="722"/>
      <c r="AJ127" s="722"/>
      <c r="AK127" s="722"/>
      <c r="AL127" s="722"/>
      <c r="AM127" s="722"/>
      <c r="AN127" s="722"/>
      <c r="AO127" s="722"/>
      <c r="AP127" s="353">
        <f t="shared" si="102"/>
        <v>0</v>
      </c>
      <c r="AQ127" s="353">
        <f t="shared" si="102"/>
        <v>7.5074113475554149E-2</v>
      </c>
      <c r="AR127" s="353">
        <f t="shared" si="102"/>
        <v>-2.1641691707034116E-2</v>
      </c>
      <c r="AS127" s="353">
        <f t="shared" si="102"/>
        <v>-7.928524380814217E-2</v>
      </c>
      <c r="AT127" s="353">
        <f t="shared" si="102"/>
        <v>-0.20932721404396026</v>
      </c>
      <c r="AU127" s="353">
        <f t="shared" si="102"/>
        <v>-0.30819114329383046</v>
      </c>
      <c r="AV127" s="353">
        <f t="shared" si="102"/>
        <v>-0.21439715913369728</v>
      </c>
      <c r="AW127" s="353">
        <f t="shared" si="102"/>
        <v>-0.20070830739140655</v>
      </c>
      <c r="AX127" s="353">
        <f t="shared" si="102"/>
        <v>-0.28537639039001439</v>
      </c>
      <c r="AY127" s="153"/>
      <c r="AZ127" s="153"/>
      <c r="BA127" s="153"/>
      <c r="BB127" s="153"/>
      <c r="BC127" s="153"/>
      <c r="BD127" s="153"/>
      <c r="BE127" s="153"/>
    </row>
    <row r="128" spans="24:60" ht="17.100000000000001" customHeight="1" thickBot="1">
      <c r="X128" s="698"/>
      <c r="Y128" s="671" t="s">
        <v>504</v>
      </c>
      <c r="Z128" s="717">
        <f t="shared" si="100"/>
        <v>878.18668799999989</v>
      </c>
      <c r="AA128" s="723"/>
      <c r="AB128" s="723"/>
      <c r="AC128" s="723"/>
      <c r="AD128" s="723"/>
      <c r="AE128" s="723"/>
      <c r="AF128" s="723"/>
      <c r="AG128" s="723"/>
      <c r="AH128" s="723"/>
      <c r="AI128" s="723"/>
      <c r="AJ128" s="723"/>
      <c r="AK128" s="723"/>
      <c r="AL128" s="723"/>
      <c r="AM128" s="723"/>
      <c r="AN128" s="723"/>
      <c r="AO128" s="723"/>
      <c r="AP128" s="861">
        <f t="shared" si="102"/>
        <v>0</v>
      </c>
      <c r="AQ128" s="861">
        <f t="shared" si="102"/>
        <v>2.1239474766440392E-2</v>
      </c>
      <c r="AR128" s="861">
        <f t="shared" si="102"/>
        <v>1.9812570877867808E-2</v>
      </c>
      <c r="AS128" s="861">
        <f t="shared" si="102"/>
        <v>2.7239948324063068E-2</v>
      </c>
      <c r="AT128" s="861">
        <f t="shared" si="102"/>
        <v>1.644470383955543E-2</v>
      </c>
      <c r="AU128" s="861">
        <f t="shared" si="102"/>
        <v>-9.7889345368896707E-3</v>
      </c>
      <c r="AV128" s="861">
        <f t="shared" si="102"/>
        <v>6.5186868330213699E-3</v>
      </c>
      <c r="AW128" s="861">
        <f t="shared" si="102"/>
        <v>4.6828202433421673E-2</v>
      </c>
      <c r="AX128" s="861">
        <f t="shared" si="102"/>
        <v>4.6828202433421673E-2</v>
      </c>
      <c r="AY128" s="33"/>
      <c r="AZ128" s="33"/>
      <c r="BA128" s="33"/>
      <c r="BB128" s="33"/>
      <c r="BC128" s="33"/>
      <c r="BD128" s="33"/>
      <c r="BE128" s="33"/>
    </row>
    <row r="129" spans="2:61" ht="17.100000000000001" customHeight="1" thickTop="1">
      <c r="X129" s="701" t="s">
        <v>330</v>
      </c>
      <c r="Y129" s="702"/>
      <c r="Z129" s="715">
        <f t="shared" si="100"/>
        <v>1249.8727115608001</v>
      </c>
      <c r="AA129" s="707"/>
      <c r="AB129" s="707"/>
      <c r="AC129" s="707"/>
      <c r="AD129" s="707"/>
      <c r="AE129" s="707"/>
      <c r="AF129" s="707"/>
      <c r="AG129" s="707"/>
      <c r="AH129" s="707"/>
      <c r="AI129" s="707"/>
      <c r="AJ129" s="707"/>
      <c r="AK129" s="707"/>
      <c r="AL129" s="707"/>
      <c r="AM129" s="707"/>
      <c r="AN129" s="707"/>
      <c r="AO129" s="707"/>
      <c r="AP129" s="1023">
        <f t="shared" si="102"/>
        <v>0</v>
      </c>
      <c r="AQ129" s="1023">
        <f t="shared" si="102"/>
        <v>-0.12516391962418638</v>
      </c>
      <c r="AR129" s="1023">
        <f t="shared" si="102"/>
        <v>-3.1807443197591434E-2</v>
      </c>
      <c r="AS129" s="1023">
        <f t="shared" si="102"/>
        <v>-6.1376696190131641E-2</v>
      </c>
      <c r="AT129" s="1023">
        <f t="shared" si="102"/>
        <v>-6.6564629559466737E-2</v>
      </c>
      <c r="AU129" s="1023">
        <f t="shared" si="102"/>
        <v>9.568075123329578E-2</v>
      </c>
      <c r="AV129" s="1023">
        <f t="shared" si="102"/>
        <v>0.249167178757699</v>
      </c>
      <c r="AW129" s="1023">
        <f t="shared" si="102"/>
        <v>4.5600946155313071E-3</v>
      </c>
      <c r="AX129" s="1023">
        <f t="shared" si="102"/>
        <v>8.887677367915825E-2</v>
      </c>
      <c r="AY129" s="703">
        <f t="shared" ref="AY129" si="103">SUM(AY130:AY132)</f>
        <v>0</v>
      </c>
      <c r="AZ129" s="703">
        <f t="shared" ref="AZ129" si="104">SUM(AZ130:AZ132)</f>
        <v>0</v>
      </c>
      <c r="BA129" s="703">
        <f t="shared" ref="BA129" si="105">SUM(BA130:BA132)</f>
        <v>0</v>
      </c>
      <c r="BB129" s="703">
        <f t="shared" ref="BB129" si="106">SUM(BB130:BB132)</f>
        <v>0</v>
      </c>
      <c r="BC129" s="703">
        <f t="shared" ref="BC129" si="107">SUM(BC130:BC132)</f>
        <v>0</v>
      </c>
      <c r="BD129" s="703">
        <f t="shared" ref="BD129" si="108">SUM(BD130:BD132)</f>
        <v>0</v>
      </c>
      <c r="BE129" s="703">
        <f t="shared" ref="BE129" si="109">SUM(BE130:BE132)</f>
        <v>0</v>
      </c>
    </row>
    <row r="130" spans="2:61" ht="17.100000000000001" customHeight="1">
      <c r="X130" s="701"/>
      <c r="Y130" s="519" t="s">
        <v>514</v>
      </c>
      <c r="Z130" s="717">
        <f t="shared" si="100"/>
        <v>1018.24</v>
      </c>
      <c r="AA130" s="723"/>
      <c r="AB130" s="723"/>
      <c r="AC130" s="723"/>
      <c r="AD130" s="723"/>
      <c r="AE130" s="723"/>
      <c r="AF130" s="723"/>
      <c r="AG130" s="723"/>
      <c r="AH130" s="723"/>
      <c r="AI130" s="723"/>
      <c r="AJ130" s="723"/>
      <c r="AK130" s="723"/>
      <c r="AL130" s="723"/>
      <c r="AM130" s="723"/>
      <c r="AN130" s="723"/>
      <c r="AO130" s="723"/>
      <c r="AP130" s="861">
        <f t="shared" si="102"/>
        <v>0</v>
      </c>
      <c r="AQ130" s="861">
        <f t="shared" si="102"/>
        <v>-0.19932432432432434</v>
      </c>
      <c r="AR130" s="861">
        <f t="shared" si="102"/>
        <v>-0.16385135135135143</v>
      </c>
      <c r="AS130" s="861">
        <f t="shared" si="102"/>
        <v>-0.10135135135135143</v>
      </c>
      <c r="AT130" s="861">
        <f t="shared" si="102"/>
        <v>-5.5743243243243201E-2</v>
      </c>
      <c r="AU130" s="861">
        <f t="shared" si="102"/>
        <v>0.1317567567567568</v>
      </c>
      <c r="AV130" s="861">
        <f t="shared" si="102"/>
        <v>0.33783783783783772</v>
      </c>
      <c r="AW130" s="861">
        <f t="shared" si="102"/>
        <v>3.8851351351351315E-2</v>
      </c>
      <c r="AX130" s="861">
        <f t="shared" si="102"/>
        <v>0.20777027027027017</v>
      </c>
      <c r="AY130" s="14">
        <v>0</v>
      </c>
      <c r="AZ130" s="14">
        <v>0</v>
      </c>
      <c r="BA130" s="14">
        <v>0</v>
      </c>
      <c r="BB130" s="14">
        <v>0</v>
      </c>
      <c r="BC130" s="14">
        <v>0</v>
      </c>
      <c r="BD130" s="14">
        <v>0</v>
      </c>
      <c r="BE130" s="14">
        <v>0</v>
      </c>
    </row>
    <row r="131" spans="2:61" ht="17.100000000000001" customHeight="1">
      <c r="X131" s="701"/>
      <c r="Y131" s="519" t="s">
        <v>218</v>
      </c>
      <c r="Z131" s="717">
        <f t="shared" si="100"/>
        <v>161.03926756079997</v>
      </c>
      <c r="AA131" s="723"/>
      <c r="AB131" s="723"/>
      <c r="AC131" s="723"/>
      <c r="AD131" s="723"/>
      <c r="AE131" s="723"/>
      <c r="AF131" s="723"/>
      <c r="AG131" s="723"/>
      <c r="AH131" s="723"/>
      <c r="AI131" s="723"/>
      <c r="AJ131" s="723"/>
      <c r="AK131" s="723"/>
      <c r="AL131" s="723"/>
      <c r="AM131" s="723"/>
      <c r="AN131" s="723"/>
      <c r="AO131" s="723"/>
      <c r="AP131" s="861">
        <f t="shared" si="102"/>
        <v>0</v>
      </c>
      <c r="AQ131" s="861">
        <f t="shared" si="102"/>
        <v>0.19945856843650289</v>
      </c>
      <c r="AR131" s="861">
        <f t="shared" si="102"/>
        <v>0.52236892475606078</v>
      </c>
      <c r="AS131" s="861">
        <f t="shared" si="102"/>
        <v>0.41140309748538062</v>
      </c>
      <c r="AT131" s="861">
        <f t="shared" si="102"/>
        <v>0.13097747283901939</v>
      </c>
      <c r="AU131" s="861">
        <f t="shared" si="102"/>
        <v>0.184139003798796</v>
      </c>
      <c r="AV131" s="861">
        <f t="shared" si="102"/>
        <v>8.5592168820787906E-2</v>
      </c>
      <c r="AW131" s="861">
        <f t="shared" si="102"/>
        <v>9.9309630218295419E-2</v>
      </c>
      <c r="AX131" s="861">
        <f t="shared" si="102"/>
        <v>-0.31832646845279911</v>
      </c>
      <c r="AY131" s="14">
        <v>0</v>
      </c>
      <c r="AZ131" s="14">
        <v>0</v>
      </c>
      <c r="BA131" s="14">
        <v>0</v>
      </c>
      <c r="BB131" s="14">
        <v>0</v>
      </c>
      <c r="BC131" s="14">
        <v>0</v>
      </c>
      <c r="BD131" s="14">
        <v>0</v>
      </c>
      <c r="BE131" s="14">
        <v>0</v>
      </c>
    </row>
    <row r="132" spans="2:61" ht="17.100000000000001" customHeight="1" thickBot="1">
      <c r="X132" s="701"/>
      <c r="Y132" s="700" t="s">
        <v>503</v>
      </c>
      <c r="Z132" s="719">
        <f t="shared" si="100"/>
        <v>70.593444000000119</v>
      </c>
      <c r="AA132" s="724"/>
      <c r="AB132" s="724"/>
      <c r="AC132" s="724"/>
      <c r="AD132" s="724"/>
      <c r="AE132" s="724"/>
      <c r="AF132" s="724"/>
      <c r="AG132" s="724"/>
      <c r="AH132" s="724"/>
      <c r="AI132" s="724"/>
      <c r="AJ132" s="724"/>
      <c r="AK132" s="724"/>
      <c r="AL132" s="724"/>
      <c r="AM132" s="724"/>
      <c r="AN132" s="724"/>
      <c r="AO132" s="724"/>
      <c r="AP132" s="1024">
        <f t="shared" si="102"/>
        <v>0</v>
      </c>
      <c r="AQ132" s="1024">
        <f t="shared" si="102"/>
        <v>0.20399019801328855</v>
      </c>
      <c r="AR132" s="1024">
        <f t="shared" si="102"/>
        <v>0.60859526393940389</v>
      </c>
      <c r="AS132" s="1024">
        <f t="shared" si="102"/>
        <v>-0.56329750939893575</v>
      </c>
      <c r="AT132" s="1024">
        <f t="shared" si="102"/>
        <v>-0.67328958103377234</v>
      </c>
      <c r="AU132" s="1024">
        <f t="shared" si="102"/>
        <v>-0.62647248536280509</v>
      </c>
      <c r="AV132" s="1024">
        <f t="shared" si="102"/>
        <v>-0.65666781790671669</v>
      </c>
      <c r="AW132" s="1024">
        <f t="shared" si="102"/>
        <v>-0.70620173014933241</v>
      </c>
      <c r="AX132" s="1024">
        <f t="shared" si="102"/>
        <v>-0.69712259061903825</v>
      </c>
      <c r="AY132" s="289">
        <v>0</v>
      </c>
      <c r="AZ132" s="289">
        <v>0</v>
      </c>
      <c r="BA132" s="289">
        <v>0</v>
      </c>
      <c r="BB132" s="289">
        <v>0</v>
      </c>
      <c r="BC132" s="289">
        <v>0</v>
      </c>
      <c r="BD132" s="289">
        <v>0</v>
      </c>
      <c r="BE132" s="289">
        <v>0</v>
      </c>
    </row>
    <row r="133" spans="2:61" ht="17.100000000000001" customHeight="1" thickTop="1">
      <c r="B133" s="1" t="s">
        <v>52</v>
      </c>
      <c r="X133" s="522" t="s">
        <v>227</v>
      </c>
      <c r="Y133" s="523"/>
      <c r="Z133" s="716">
        <f t="shared" si="100"/>
        <v>27661.325670233487</v>
      </c>
      <c r="AA133" s="222"/>
      <c r="AB133" s="222"/>
      <c r="AC133" s="222"/>
      <c r="AD133" s="222"/>
      <c r="AE133" s="222"/>
      <c r="AF133" s="222"/>
      <c r="AG133" s="222"/>
      <c r="AH133" s="222"/>
      <c r="AI133" s="222"/>
      <c r="AJ133" s="222"/>
      <c r="AK133" s="222"/>
      <c r="AL133" s="222"/>
      <c r="AM133" s="222"/>
      <c r="AN133" s="222"/>
      <c r="AO133" s="222"/>
      <c r="AP133" s="1025">
        <f t="shared" si="102"/>
        <v>0</v>
      </c>
      <c r="AQ133" s="1025">
        <f t="shared" si="102"/>
        <v>8.0357799510050176E-2</v>
      </c>
      <c r="AR133" s="1025">
        <f t="shared" si="102"/>
        <v>0.10206084621164324</v>
      </c>
      <c r="AS133" s="1025">
        <f t="shared" ref="AS133:AX133" si="110">AS34/$AP34-1</f>
        <v>9.4500211098668574E-2</v>
      </c>
      <c r="AT133" s="1025">
        <f t="shared" si="110"/>
        <v>2.9151966999509504E-2</v>
      </c>
      <c r="AU133" s="1025">
        <f t="shared" si="110"/>
        <v>0.12798160652530255</v>
      </c>
      <c r="AV133" s="1025">
        <f t="shared" si="110"/>
        <v>0.20975767737187367</v>
      </c>
      <c r="AW133" s="1025">
        <f t="shared" si="110"/>
        <v>0.30430478534732552</v>
      </c>
      <c r="AX133" s="1025">
        <f t="shared" si="110"/>
        <v>0.39485014140667674</v>
      </c>
      <c r="AY133" s="222"/>
      <c r="AZ133" s="222"/>
      <c r="BA133" s="222"/>
      <c r="BB133" s="222"/>
      <c r="BC133" s="222"/>
      <c r="BD133" s="222"/>
      <c r="BE133" s="222"/>
      <c r="BG133" s="191"/>
      <c r="BH133" s="191"/>
      <c r="BI133" s="191"/>
    </row>
    <row r="134" spans="2:61" s="386" customFormat="1" ht="17.100000000000001" customHeight="1">
      <c r="X134" s="708"/>
      <c r="Y134" s="708"/>
      <c r="Z134" s="709"/>
      <c r="AA134" s="709"/>
      <c r="AB134" s="709"/>
      <c r="AC134" s="709"/>
      <c r="AD134" s="709"/>
      <c r="AE134" s="709"/>
      <c r="AF134" s="709"/>
      <c r="AG134" s="709"/>
      <c r="AH134" s="709"/>
      <c r="AI134" s="709"/>
      <c r="AJ134" s="709"/>
      <c r="AK134" s="709"/>
      <c r="AL134" s="709"/>
      <c r="AM134" s="709"/>
      <c r="AN134" s="709"/>
      <c r="AO134" s="709"/>
      <c r="AP134" s="709"/>
      <c r="AQ134" s="709"/>
      <c r="AR134" s="709"/>
      <c r="AS134" s="709"/>
      <c r="AT134" s="709"/>
      <c r="AU134" s="709"/>
      <c r="AV134" s="709"/>
      <c r="AW134" s="709"/>
      <c r="AX134" s="709"/>
      <c r="AY134" s="709"/>
      <c r="AZ134" s="709"/>
      <c r="BA134" s="709"/>
      <c r="BB134" s="709"/>
      <c r="BC134" s="709"/>
      <c r="BD134" s="709"/>
      <c r="BE134" s="709"/>
      <c r="BG134" s="710"/>
      <c r="BH134" s="710"/>
      <c r="BI134" s="710"/>
    </row>
    <row r="135" spans="2:61">
      <c r="X135" s="583" t="s">
        <v>490</v>
      </c>
    </row>
    <row r="136" spans="2:61">
      <c r="X136" s="223"/>
      <c r="Y136" s="224"/>
      <c r="Z136" s="517"/>
      <c r="AA136" s="225">
        <v>1990</v>
      </c>
      <c r="AB136" s="225">
        <f t="shared" ref="AB136" si="111">AA136+1</f>
        <v>1991</v>
      </c>
      <c r="AC136" s="225">
        <f t="shared" ref="AC136" si="112">AB136+1</f>
        <v>1992</v>
      </c>
      <c r="AD136" s="225">
        <f t="shared" ref="AD136" si="113">AC136+1</f>
        <v>1993</v>
      </c>
      <c r="AE136" s="225">
        <f t="shared" ref="AE136" si="114">AD136+1</f>
        <v>1994</v>
      </c>
      <c r="AF136" s="225">
        <v>1995</v>
      </c>
      <c r="AG136" s="225">
        <f t="shared" ref="AG136" si="115">AF136+1</f>
        <v>1996</v>
      </c>
      <c r="AH136" s="225">
        <f t="shared" ref="AH136" si="116">AG136+1</f>
        <v>1997</v>
      </c>
      <c r="AI136" s="225">
        <f t="shared" ref="AI136" si="117">AH136+1</f>
        <v>1998</v>
      </c>
      <c r="AJ136" s="225">
        <f t="shared" ref="AJ136" si="118">AI136+1</f>
        <v>1999</v>
      </c>
      <c r="AK136" s="225">
        <f t="shared" ref="AK136" si="119">AJ136+1</f>
        <v>2000</v>
      </c>
      <c r="AL136" s="225">
        <f t="shared" ref="AL136" si="120">AK136+1</f>
        <v>2001</v>
      </c>
      <c r="AM136" s="225">
        <f t="shared" ref="AM136" si="121">AL136+1</f>
        <v>2002</v>
      </c>
      <c r="AN136" s="225">
        <f t="shared" ref="AN136" si="122">AM136+1</f>
        <v>2003</v>
      </c>
      <c r="AO136" s="225">
        <f t="shared" ref="AO136" si="123">AN136+1</f>
        <v>2004</v>
      </c>
      <c r="AP136" s="225">
        <f t="shared" ref="AP136" si="124">AO136+1</f>
        <v>2005</v>
      </c>
      <c r="AQ136" s="225">
        <f t="shared" ref="AQ136" si="125">AP136+1</f>
        <v>2006</v>
      </c>
      <c r="AR136" s="225">
        <f t="shared" ref="AR136" si="126">AQ136+1</f>
        <v>2007</v>
      </c>
      <c r="AS136" s="225">
        <f t="shared" ref="AS136" si="127">AR136+1</f>
        <v>2008</v>
      </c>
      <c r="AT136" s="225">
        <f t="shared" ref="AT136" si="128">AS136+1</f>
        <v>2009</v>
      </c>
      <c r="AU136" s="225">
        <f t="shared" ref="AU136" si="129">AT136+1</f>
        <v>2010</v>
      </c>
      <c r="AV136" s="225">
        <f t="shared" ref="AV136" si="130">AU136+1</f>
        <v>2011</v>
      </c>
      <c r="AW136" s="225">
        <f t="shared" ref="AW136" si="131">AV136+1</f>
        <v>2012</v>
      </c>
      <c r="AX136" s="225">
        <f t="shared" ref="AX136" si="132">AW136+1</f>
        <v>2013</v>
      </c>
    </row>
    <row r="137" spans="2:61" ht="17.100000000000001" customHeight="1">
      <c r="X137" s="210" t="s">
        <v>49</v>
      </c>
      <c r="Y137" s="518"/>
      <c r="Z137" s="693"/>
      <c r="AA137" s="1014"/>
      <c r="AB137" s="720">
        <f t="shared" ref="AB137:AX137" si="133">AB5/AA5-1</f>
        <v>8.8957790566543071E-2</v>
      </c>
      <c r="AC137" s="720">
        <f t="shared" si="133"/>
        <v>2.4070340480269126E-2</v>
      </c>
      <c r="AD137" s="720">
        <f t="shared" si="133"/>
        <v>2.0355167385613049E-2</v>
      </c>
      <c r="AE137" s="720">
        <f t="shared" si="133"/>
        <v>0.16120734806958525</v>
      </c>
      <c r="AF137" s="720">
        <f t="shared" si="133"/>
        <v>0.1976566953667751</v>
      </c>
      <c r="AG137" s="720">
        <f t="shared" si="133"/>
        <v>-2.4412770373807402E-2</v>
      </c>
      <c r="AH137" s="720">
        <f t="shared" si="133"/>
        <v>-6.5642704675994423E-3</v>
      </c>
      <c r="AI137" s="720">
        <f t="shared" si="133"/>
        <v>-2.8438800972401368E-2</v>
      </c>
      <c r="AJ137" s="720">
        <f t="shared" si="133"/>
        <v>2.632940130424366E-2</v>
      </c>
      <c r="AK137" s="720">
        <f t="shared" si="133"/>
        <v>-6.2338823877966409E-2</v>
      </c>
      <c r="AL137" s="720">
        <f t="shared" si="133"/>
        <v>-0.14859073193277839</v>
      </c>
      <c r="AM137" s="720">
        <f t="shared" si="133"/>
        <v>-0.16624720243356994</v>
      </c>
      <c r="AN137" s="720">
        <f t="shared" si="133"/>
        <v>-1.0635472135854807E-3</v>
      </c>
      <c r="AO137" s="720">
        <f t="shared" si="133"/>
        <v>-0.23588180073858878</v>
      </c>
      <c r="AP137" s="720">
        <f t="shared" si="133"/>
        <v>2.7864868006548305E-2</v>
      </c>
      <c r="AQ137" s="720">
        <f t="shared" si="133"/>
        <v>0.14333015427271656</v>
      </c>
      <c r="AR137" s="720">
        <f t="shared" si="133"/>
        <v>0.14125520567174688</v>
      </c>
      <c r="AS137" s="720">
        <f t="shared" si="133"/>
        <v>0.15356577162743057</v>
      </c>
      <c r="AT137" s="720">
        <f t="shared" si="133"/>
        <v>8.4942360451989884E-2</v>
      </c>
      <c r="AU137" s="720">
        <f t="shared" si="133"/>
        <v>0.11234613387155412</v>
      </c>
      <c r="AV137" s="720">
        <f t="shared" si="133"/>
        <v>0.11824807454295128</v>
      </c>
      <c r="AW137" s="720">
        <f t="shared" si="133"/>
        <v>0.12536671551234746</v>
      </c>
      <c r="AX137" s="720">
        <f t="shared" si="133"/>
        <v>9.2446658611419208E-2</v>
      </c>
      <c r="AY137" s="31"/>
      <c r="AZ137" s="31"/>
      <c r="BA137" s="31"/>
      <c r="BB137" s="31"/>
      <c r="BC137" s="31"/>
      <c r="BD137" s="31"/>
      <c r="BE137" s="31"/>
      <c r="BI137" s="191"/>
    </row>
    <row r="138" spans="2:61" ht="17.100000000000001" customHeight="1">
      <c r="X138" s="212"/>
      <c r="Y138" s="17" t="s">
        <v>280</v>
      </c>
      <c r="Z138" s="711"/>
      <c r="AA138" s="1015"/>
      <c r="AB138" s="845">
        <f>AB6/AA6-1</f>
        <v>8.9202866941598291E-2</v>
      </c>
      <c r="AC138" s="845">
        <f t="shared" ref="AC138:AX150" si="134">AC6/AB6-1</f>
        <v>1.3285222778508521E-2</v>
      </c>
      <c r="AD138" s="845">
        <f t="shared" si="134"/>
        <v>-4.4788461248029154E-2</v>
      </c>
      <c r="AE138" s="845">
        <f t="shared" si="134"/>
        <v>9.6716646644477544E-2</v>
      </c>
      <c r="AF138" s="845">
        <f t="shared" si="134"/>
        <v>0.16523688204446851</v>
      </c>
      <c r="AG138" s="845">
        <f t="shared" si="134"/>
        <v>-8.0689655172413777E-2</v>
      </c>
      <c r="AH138" s="845">
        <f t="shared" si="134"/>
        <v>-5.7764441110277676E-2</v>
      </c>
      <c r="AI138" s="845">
        <f t="shared" si="134"/>
        <v>-6.2101910828025408E-2</v>
      </c>
      <c r="AJ138" s="845">
        <f t="shared" si="134"/>
        <v>2.292020373514414E-2</v>
      </c>
      <c r="AK138" s="845">
        <f t="shared" si="134"/>
        <v>-0.1203319502074689</v>
      </c>
      <c r="AL138" s="845">
        <f t="shared" si="134"/>
        <v>-0.24716981132075477</v>
      </c>
      <c r="AM138" s="845">
        <f t="shared" si="134"/>
        <v>-0.34711779448621549</v>
      </c>
      <c r="AN138" s="845">
        <f t="shared" si="134"/>
        <v>-0.17600767754318614</v>
      </c>
      <c r="AO138" s="845">
        <f t="shared" si="134"/>
        <v>-0.79734451432564646</v>
      </c>
      <c r="AP138" s="845">
        <f t="shared" si="134"/>
        <v>-0.54482758620689653</v>
      </c>
      <c r="AQ138" s="845">
        <f t="shared" si="134"/>
        <v>0.41792929292929282</v>
      </c>
      <c r="AR138" s="845">
        <f t="shared" si="134"/>
        <v>-0.66874443455031174</v>
      </c>
      <c r="AS138" s="845">
        <f t="shared" si="134"/>
        <v>1.155913978494624</v>
      </c>
      <c r="AT138" s="845">
        <f t="shared" si="134"/>
        <v>-0.91521197007481292</v>
      </c>
      <c r="AU138" s="845">
        <f t="shared" si="134"/>
        <v>5.8823529411764719E-2</v>
      </c>
      <c r="AV138" s="845">
        <f t="shared" si="134"/>
        <v>-0.69444444444444442</v>
      </c>
      <c r="AW138" s="845">
        <f t="shared" si="134"/>
        <v>9.0909090909090828E-2</v>
      </c>
      <c r="AX138" s="845">
        <f t="shared" si="134"/>
        <v>-8.333333333333337E-2</v>
      </c>
      <c r="AY138" s="31"/>
      <c r="AZ138" s="31"/>
      <c r="BA138" s="31"/>
      <c r="BB138" s="31"/>
      <c r="BC138" s="31"/>
      <c r="BD138" s="31"/>
      <c r="BE138" s="31"/>
      <c r="BI138" s="191"/>
    </row>
    <row r="139" spans="2:61" ht="17.100000000000001" customHeight="1">
      <c r="X139" s="212"/>
      <c r="Y139" s="209" t="s">
        <v>51</v>
      </c>
      <c r="Z139" s="717"/>
      <c r="AA139" s="1015"/>
      <c r="AB139" s="1008">
        <f t="shared" ref="AB139:AQ166" si="135">AB7/AA7-1</f>
        <v>-1</v>
      </c>
      <c r="AC139" s="1008" t="e">
        <f t="shared" si="135"/>
        <v>#DIV/0!</v>
      </c>
      <c r="AD139" s="1008">
        <f t="shared" si="135"/>
        <v>5.5000000000000009</v>
      </c>
      <c r="AE139" s="1008">
        <f t="shared" si="135"/>
        <v>0.71794871794871784</v>
      </c>
      <c r="AF139" s="1008">
        <f t="shared" si="135"/>
        <v>0.10447761194029836</v>
      </c>
      <c r="AG139" s="1008">
        <f t="shared" si="135"/>
        <v>-4.7230961396681148E-2</v>
      </c>
      <c r="AH139" s="1008">
        <f t="shared" si="135"/>
        <v>-0.19528620416352871</v>
      </c>
      <c r="AI139" s="1008">
        <f t="shared" si="135"/>
        <v>-0.28118138063422948</v>
      </c>
      <c r="AJ139" s="1008">
        <f t="shared" si="135"/>
        <v>-0.38767756416087895</v>
      </c>
      <c r="AK139" s="1008">
        <f t="shared" si="135"/>
        <v>0.57026598771648751</v>
      </c>
      <c r="AL139" s="1008">
        <f t="shared" si="135"/>
        <v>0.47291809663295958</v>
      </c>
      <c r="AM139" s="1008">
        <f t="shared" si="135"/>
        <v>-5.920550847258943E-2</v>
      </c>
      <c r="AN139" s="1008">
        <f t="shared" si="135"/>
        <v>0.26765314597925327</v>
      </c>
      <c r="AO139" s="1008">
        <f t="shared" si="135"/>
        <v>8.573028969069485E-2</v>
      </c>
      <c r="AP139" s="1008">
        <f t="shared" si="135"/>
        <v>-0.20457972432428451</v>
      </c>
      <c r="AQ139" s="1008">
        <f t="shared" si="135"/>
        <v>-0.18428139465367932</v>
      </c>
      <c r="AR139" s="1008">
        <f t="shared" si="134"/>
        <v>-2.6824774146976149E-2</v>
      </c>
      <c r="AS139" s="1008">
        <f t="shared" si="134"/>
        <v>-0.14086072588357157</v>
      </c>
      <c r="AT139" s="1008">
        <f t="shared" si="134"/>
        <v>-0.23727425212883091</v>
      </c>
      <c r="AU139" s="1008">
        <f t="shared" si="134"/>
        <v>-0.45216296775489051</v>
      </c>
      <c r="AV139" s="1008">
        <f t="shared" si="134"/>
        <v>0.18184429099188359</v>
      </c>
      <c r="AW139" s="1008">
        <f t="shared" si="134"/>
        <v>-0.20398452718722182</v>
      </c>
      <c r="AX139" s="1008">
        <f t="shared" si="134"/>
        <v>8.8662051526413821E-2</v>
      </c>
      <c r="AY139" s="31"/>
      <c r="AZ139" s="31"/>
      <c r="BA139" s="31"/>
      <c r="BB139" s="31"/>
      <c r="BC139" s="31"/>
      <c r="BD139" s="31"/>
      <c r="BE139" s="31"/>
      <c r="BG139" s="191"/>
    </row>
    <row r="140" spans="2:61" ht="17.100000000000001" customHeight="1">
      <c r="X140" s="212"/>
      <c r="Y140" s="17" t="s">
        <v>224</v>
      </c>
      <c r="Z140" s="717"/>
      <c r="AA140" s="1015"/>
      <c r="AB140" s="1008" t="e">
        <f t="shared" si="135"/>
        <v>#DIV/0!</v>
      </c>
      <c r="AC140" s="1008" t="e">
        <f t="shared" si="134"/>
        <v>#DIV/0!</v>
      </c>
      <c r="AD140" s="1008" t="e">
        <f t="shared" si="134"/>
        <v>#DIV/0!</v>
      </c>
      <c r="AE140" s="1008" t="e">
        <f t="shared" si="134"/>
        <v>#DIV/0!</v>
      </c>
      <c r="AF140" s="1008" t="e">
        <f t="shared" si="134"/>
        <v>#DIV/0!</v>
      </c>
      <c r="AG140" s="1008" t="e">
        <f t="shared" si="134"/>
        <v>#DIV/0!</v>
      </c>
      <c r="AH140" s="1008" t="e">
        <f t="shared" si="134"/>
        <v>#DIV/0!</v>
      </c>
      <c r="AI140" s="1008" t="e">
        <f t="shared" si="134"/>
        <v>#DIV/0!</v>
      </c>
      <c r="AJ140" s="1008" t="e">
        <f t="shared" si="134"/>
        <v>#DIV/0!</v>
      </c>
      <c r="AK140" s="1008" t="e">
        <f t="shared" si="134"/>
        <v>#DIV/0!</v>
      </c>
      <c r="AL140" s="1008" t="e">
        <f t="shared" si="134"/>
        <v>#DIV/0!</v>
      </c>
      <c r="AM140" s="1008" t="e">
        <f t="shared" si="134"/>
        <v>#DIV/0!</v>
      </c>
      <c r="AN140" s="1008" t="e">
        <f t="shared" si="134"/>
        <v>#DIV/0!</v>
      </c>
      <c r="AO140" s="1008" t="e">
        <f t="shared" si="134"/>
        <v>#DIV/0!</v>
      </c>
      <c r="AP140" s="1008" t="e">
        <f t="shared" si="134"/>
        <v>#DIV/0!</v>
      </c>
      <c r="AQ140" s="1008" t="e">
        <f t="shared" si="134"/>
        <v>#DIV/0!</v>
      </c>
      <c r="AR140" s="1008" t="e">
        <f t="shared" si="134"/>
        <v>#DIV/0!</v>
      </c>
      <c r="AS140" s="1008" t="e">
        <f t="shared" si="134"/>
        <v>#DIV/0!</v>
      </c>
      <c r="AT140" s="1008" t="e">
        <f t="shared" si="134"/>
        <v>#DIV/0!</v>
      </c>
      <c r="AU140" s="1008" t="e">
        <f t="shared" si="134"/>
        <v>#DIV/0!</v>
      </c>
      <c r="AV140" s="1008" t="e">
        <f t="shared" si="134"/>
        <v>#DIV/0!</v>
      </c>
      <c r="AW140" s="1008">
        <f t="shared" si="134"/>
        <v>0.28571428571428581</v>
      </c>
      <c r="AX140" s="1008">
        <f t="shared" si="134"/>
        <v>0</v>
      </c>
      <c r="AY140" s="31"/>
      <c r="AZ140" s="31"/>
      <c r="BA140" s="31"/>
      <c r="BB140" s="31"/>
      <c r="BC140" s="31"/>
      <c r="BD140" s="31"/>
      <c r="BE140" s="31"/>
      <c r="BG140" s="191"/>
    </row>
    <row r="141" spans="2:61" ht="17.100000000000001" customHeight="1">
      <c r="X141" s="212"/>
      <c r="Y141" s="519" t="s">
        <v>218</v>
      </c>
      <c r="Z141" s="717"/>
      <c r="AA141" s="1015"/>
      <c r="AB141" s="1008">
        <f t="shared" si="135"/>
        <v>-1</v>
      </c>
      <c r="AC141" s="1008" t="e">
        <f t="shared" si="134"/>
        <v>#DIV/0!</v>
      </c>
      <c r="AD141" s="1008">
        <f t="shared" si="134"/>
        <v>5.4999999999999982</v>
      </c>
      <c r="AE141" s="1008">
        <f t="shared" si="134"/>
        <v>0.71794871794871828</v>
      </c>
      <c r="AF141" s="1008">
        <f t="shared" si="134"/>
        <v>0.10447761194029859</v>
      </c>
      <c r="AG141" s="1008">
        <f t="shared" si="134"/>
        <v>-2.4056895360579755E-2</v>
      </c>
      <c r="AH141" s="1008">
        <f t="shared" si="134"/>
        <v>0.11492260869050797</v>
      </c>
      <c r="AI141" s="1008">
        <f t="shared" si="134"/>
        <v>-7.6112990600403552E-2</v>
      </c>
      <c r="AJ141" s="1008">
        <f t="shared" si="134"/>
        <v>4.6816894576957591E-3</v>
      </c>
      <c r="AK141" s="1008">
        <f t="shared" si="134"/>
        <v>3.4378737932408088E-2</v>
      </c>
      <c r="AL141" s="1008">
        <f t="shared" si="134"/>
        <v>-0.22211036307337384</v>
      </c>
      <c r="AM141" s="1008">
        <f t="shared" si="134"/>
        <v>-2.9242813526148437E-2</v>
      </c>
      <c r="AN141" s="1008">
        <f t="shared" si="134"/>
        <v>-3.3580196260495021E-2</v>
      </c>
      <c r="AO141" s="1008">
        <f t="shared" si="134"/>
        <v>0.12819903293735879</v>
      </c>
      <c r="AP141" s="1008">
        <f t="shared" si="134"/>
        <v>-3.7783719666236948E-2</v>
      </c>
      <c r="AQ141" s="1008">
        <f t="shared" si="134"/>
        <v>8.3703571816745148E-2</v>
      </c>
      <c r="AR141" s="1008">
        <f t="shared" si="134"/>
        <v>8.26229563199532E-2</v>
      </c>
      <c r="AS141" s="1008">
        <f t="shared" si="134"/>
        <v>-0.10872660020791991</v>
      </c>
      <c r="AT141" s="1008">
        <f t="shared" si="134"/>
        <v>-0.36035170068952993</v>
      </c>
      <c r="AU141" s="1008">
        <f t="shared" si="134"/>
        <v>0.10090809686323854</v>
      </c>
      <c r="AV141" s="1008">
        <f t="shared" si="134"/>
        <v>-0.13785184464014022</v>
      </c>
      <c r="AW141" s="1008">
        <f t="shared" si="134"/>
        <v>-0.14462284747554588</v>
      </c>
      <c r="AX141" s="1008">
        <f t="shared" si="134"/>
        <v>-0.10184124763993685</v>
      </c>
      <c r="AY141" s="31"/>
      <c r="AZ141" s="31"/>
      <c r="BA141" s="31"/>
      <c r="BB141" s="31"/>
      <c r="BC141" s="31"/>
      <c r="BD141" s="31"/>
      <c r="BE141" s="31"/>
    </row>
    <row r="142" spans="2:61" ht="17.100000000000001" customHeight="1">
      <c r="X142" s="212"/>
      <c r="Y142" s="671" t="s">
        <v>503</v>
      </c>
      <c r="Z142" s="717"/>
      <c r="AA142" s="1015"/>
      <c r="AB142" s="1008">
        <f t="shared" si="135"/>
        <v>-1</v>
      </c>
      <c r="AC142" s="1008" t="e">
        <f t="shared" si="134"/>
        <v>#DIV/0!</v>
      </c>
      <c r="AD142" s="1008">
        <f t="shared" si="134"/>
        <v>5.5000000000000009</v>
      </c>
      <c r="AE142" s="1008">
        <f t="shared" si="134"/>
        <v>0.71794871794871784</v>
      </c>
      <c r="AF142" s="1008">
        <f t="shared" si="134"/>
        <v>0.10447761194029859</v>
      </c>
      <c r="AG142" s="1008">
        <f t="shared" si="134"/>
        <v>-1.0000000000000009E-2</v>
      </c>
      <c r="AH142" s="1008">
        <f t="shared" si="134"/>
        <v>2.1818181818181817</v>
      </c>
      <c r="AI142" s="1008">
        <f t="shared" si="134"/>
        <v>-5.396825396825411E-2</v>
      </c>
      <c r="AJ142" s="1008">
        <f t="shared" si="134"/>
        <v>3.7214765100671148</v>
      </c>
      <c r="AK142" s="1008">
        <f t="shared" si="134"/>
        <v>-0.50959488272921116</v>
      </c>
      <c r="AL142" s="1008">
        <f t="shared" si="134"/>
        <v>-0.36884057971014506</v>
      </c>
      <c r="AM142" s="1008">
        <f t="shared" si="134"/>
        <v>0.64280137772675139</v>
      </c>
      <c r="AN142" s="1008">
        <f t="shared" si="134"/>
        <v>-0.13244996086324523</v>
      </c>
      <c r="AO142" s="1008">
        <f t="shared" si="134"/>
        <v>0.84185087323580587</v>
      </c>
      <c r="AP142" s="1008">
        <f t="shared" si="134"/>
        <v>-2.2087123862841174E-2</v>
      </c>
      <c r="AQ142" s="1008">
        <f t="shared" si="134"/>
        <v>-4.9975401404355968E-2</v>
      </c>
      <c r="AR142" s="1008">
        <f t="shared" si="134"/>
        <v>8.2181191623982741E-2</v>
      </c>
      <c r="AS142" s="1008">
        <f t="shared" si="134"/>
        <v>-7.4508908018675157E-2</v>
      </c>
      <c r="AT142" s="1008">
        <f t="shared" si="134"/>
        <v>-0.18898501889865538</v>
      </c>
      <c r="AU142" s="1008">
        <f t="shared" si="134"/>
        <v>0.31448223992507107</v>
      </c>
      <c r="AV142" s="1008">
        <f t="shared" si="134"/>
        <v>8.4647266313933267E-2</v>
      </c>
      <c r="AW142" s="1008">
        <f t="shared" si="134"/>
        <v>-0.27102659371214399</v>
      </c>
      <c r="AX142" s="1008">
        <f t="shared" si="134"/>
        <v>-8.7103933618103424E-3</v>
      </c>
      <c r="AY142" s="31"/>
      <c r="AZ142" s="31"/>
      <c r="BA142" s="31"/>
      <c r="BB142" s="31"/>
      <c r="BC142" s="31"/>
      <c r="BD142" s="31"/>
      <c r="BE142" s="31"/>
      <c r="BG142" s="191"/>
    </row>
    <row r="143" spans="2:61" ht="17.100000000000001" customHeight="1">
      <c r="X143" s="212"/>
      <c r="Y143" s="965" t="s">
        <v>327</v>
      </c>
      <c r="Z143" s="717"/>
      <c r="AA143" s="1015"/>
      <c r="AB143" s="1008" t="e">
        <f t="shared" si="135"/>
        <v>#DIV/0!</v>
      </c>
      <c r="AC143" s="1008" t="e">
        <f t="shared" si="134"/>
        <v>#DIV/0!</v>
      </c>
      <c r="AD143" s="1008">
        <f t="shared" si="134"/>
        <v>16.084126063070297</v>
      </c>
      <c r="AE143" s="1008">
        <f t="shared" si="134"/>
        <v>4.1719159677667639</v>
      </c>
      <c r="AF143" s="1008">
        <f t="shared" si="134"/>
        <v>1.486832031195465</v>
      </c>
      <c r="AG143" s="1008">
        <f t="shared" si="134"/>
        <v>0.43609755384344639</v>
      </c>
      <c r="AH143" s="1008">
        <f t="shared" si="134"/>
        <v>0.31189305917068655</v>
      </c>
      <c r="AI143" s="1008">
        <f t="shared" si="134"/>
        <v>0.22012092950986983</v>
      </c>
      <c r="AJ143" s="1008">
        <f t="shared" si="134"/>
        <v>0.18395888695144857</v>
      </c>
      <c r="AK143" s="1008">
        <f t="shared" si="134"/>
        <v>0.18109990174245083</v>
      </c>
      <c r="AL143" s="1008">
        <f t="shared" si="134"/>
        <v>0.2038738769623718</v>
      </c>
      <c r="AM143" s="1008">
        <f t="shared" si="134"/>
        <v>0.24032174276346852</v>
      </c>
      <c r="AN143" s="1008">
        <f t="shared" si="134"/>
        <v>0.25000382734253002</v>
      </c>
      <c r="AO143" s="1008">
        <f t="shared" si="134"/>
        <v>0.26922175295078521</v>
      </c>
      <c r="AP143" s="1008">
        <f t="shared" si="134"/>
        <v>0.25265901347647612</v>
      </c>
      <c r="AQ143" s="1008">
        <f t="shared" si="134"/>
        <v>0.22184791938758419</v>
      </c>
      <c r="AR143" s="1008">
        <f t="shared" si="134"/>
        <v>0.24032915588130854</v>
      </c>
      <c r="AS143" s="1008">
        <f t="shared" si="134"/>
        <v>0.16381116411944019</v>
      </c>
      <c r="AT143" s="1008">
        <f t="shared" si="134"/>
        <v>0.14706826514462401</v>
      </c>
      <c r="AU143" s="1008">
        <f t="shared" si="134"/>
        <v>0.13737901719479528</v>
      </c>
      <c r="AV143" s="1008">
        <f t="shared" si="134"/>
        <v>0.12930444180880896</v>
      </c>
      <c r="AW143" s="1008">
        <f t="shared" si="134"/>
        <v>0.13865573084018523</v>
      </c>
      <c r="AX143" s="1008">
        <f t="shared" si="134"/>
        <v>9.9665222127827802E-2</v>
      </c>
      <c r="AY143" s="153"/>
      <c r="AZ143" s="153"/>
      <c r="BA143" s="153"/>
      <c r="BB143" s="153"/>
      <c r="BC143" s="153"/>
      <c r="BD143" s="153"/>
      <c r="BE143" s="153"/>
      <c r="BG143" s="191"/>
    </row>
    <row r="144" spans="2:61" ht="17.100000000000001" customHeight="1">
      <c r="X144" s="212"/>
      <c r="Y144" s="696" t="s">
        <v>329</v>
      </c>
      <c r="Z144" s="718"/>
      <c r="AA144" s="1015"/>
      <c r="AB144" s="1008">
        <f t="shared" si="135"/>
        <v>-1</v>
      </c>
      <c r="AC144" s="1008" t="e">
        <f t="shared" si="134"/>
        <v>#DIV/0!</v>
      </c>
      <c r="AD144" s="1008">
        <f t="shared" si="134"/>
        <v>5.5000000000000009</v>
      </c>
      <c r="AE144" s="1008">
        <f t="shared" si="134"/>
        <v>0.71794871794871762</v>
      </c>
      <c r="AF144" s="1008">
        <f t="shared" si="134"/>
        <v>0.10447761194029859</v>
      </c>
      <c r="AG144" s="1008">
        <f t="shared" si="134"/>
        <v>-8.953185798644947E-2</v>
      </c>
      <c r="AH144" s="1008">
        <f t="shared" si="134"/>
        <v>3.5490707026912149E-2</v>
      </c>
      <c r="AI144" s="1008">
        <f t="shared" si="134"/>
        <v>-3.7717952771380903E-2</v>
      </c>
      <c r="AJ144" s="1008">
        <f t="shared" si="134"/>
        <v>9.52380952380949E-3</v>
      </c>
      <c r="AK144" s="1008">
        <f t="shared" si="134"/>
        <v>6.509433962264155E-2</v>
      </c>
      <c r="AL144" s="1008">
        <f t="shared" si="134"/>
        <v>-6.7862415116622388E-2</v>
      </c>
      <c r="AM144" s="1008">
        <f t="shared" si="134"/>
        <v>8.7705683923791966E-2</v>
      </c>
      <c r="AN144" s="1008">
        <f t="shared" si="134"/>
        <v>0.48603423401141321</v>
      </c>
      <c r="AO144" s="1008">
        <f t="shared" si="134"/>
        <v>0.23468330998960263</v>
      </c>
      <c r="AP144" s="1008">
        <f t="shared" si="134"/>
        <v>4.0486631150465913E-2</v>
      </c>
      <c r="AQ144" s="1008">
        <f t="shared" si="134"/>
        <v>0.27414569100647213</v>
      </c>
      <c r="AR144" s="1008">
        <f t="shared" si="134"/>
        <v>0.19643925884579572</v>
      </c>
      <c r="AS144" s="1008">
        <f t="shared" si="134"/>
        <v>5.627528799946413E-2</v>
      </c>
      <c r="AT144" s="1008">
        <f t="shared" si="134"/>
        <v>6.5320934017037535E-2</v>
      </c>
      <c r="AU144" s="1008">
        <f t="shared" si="134"/>
        <v>8.7494487962760381E-2</v>
      </c>
      <c r="AV144" s="1008">
        <f t="shared" si="134"/>
        <v>9.9800834345771028E-2</v>
      </c>
      <c r="AW144" s="1008">
        <f t="shared" si="134"/>
        <v>8.1843839296704246E-2</v>
      </c>
      <c r="AX144" s="1008">
        <f t="shared" si="134"/>
        <v>7.1353870403565445E-2</v>
      </c>
      <c r="AY144" s="153"/>
      <c r="AZ144" s="153"/>
      <c r="BA144" s="153"/>
      <c r="BB144" s="153"/>
      <c r="BC144" s="153"/>
      <c r="BD144" s="153"/>
      <c r="BE144" s="153"/>
      <c r="BG144" s="191"/>
    </row>
    <row r="145" spans="24:60" ht="17.100000000000001" customHeight="1">
      <c r="X145" s="212"/>
      <c r="Y145" s="519" t="s">
        <v>216</v>
      </c>
      <c r="Z145" s="717"/>
      <c r="AA145" s="1015"/>
      <c r="AB145" s="1008" t="e">
        <f t="shared" si="135"/>
        <v>#VALUE!</v>
      </c>
      <c r="AC145" s="1008" t="e">
        <f t="shared" si="134"/>
        <v>#VALUE!</v>
      </c>
      <c r="AD145" s="1008" t="e">
        <f t="shared" si="134"/>
        <v>#VALUE!</v>
      </c>
      <c r="AE145" s="1008" t="e">
        <f t="shared" si="134"/>
        <v>#VALUE!</v>
      </c>
      <c r="AF145" s="1008" t="e">
        <f t="shared" si="134"/>
        <v>#VALUE!</v>
      </c>
      <c r="AG145" s="1008" t="e">
        <f t="shared" si="134"/>
        <v>#VALUE!</v>
      </c>
      <c r="AH145" s="1008">
        <f t="shared" si="134"/>
        <v>1.7182817999999997</v>
      </c>
      <c r="AI145" s="1008">
        <f t="shared" si="134"/>
        <v>1.7182818000000002</v>
      </c>
      <c r="AJ145" s="1008">
        <f t="shared" si="134"/>
        <v>1.0797923390741531</v>
      </c>
      <c r="AK145" s="1008">
        <f t="shared" si="134"/>
        <v>0.22816309917468436</v>
      </c>
      <c r="AL145" s="1008">
        <f t="shared" si="134"/>
        <v>0.15707128131691794</v>
      </c>
      <c r="AM145" s="1008">
        <f t="shared" si="134"/>
        <v>0.11759114145145921</v>
      </c>
      <c r="AN145" s="1008">
        <f t="shared" si="134"/>
        <v>9.2809198115533231E-2</v>
      </c>
      <c r="AO145" s="1008">
        <f t="shared" si="134"/>
        <v>7.0296732906155235E-2</v>
      </c>
      <c r="AP145" s="1008">
        <f t="shared" si="134"/>
        <v>4.8308242876796248E-2</v>
      </c>
      <c r="AQ145" s="1008">
        <f t="shared" si="134"/>
        <v>1.6604056018197921E-2</v>
      </c>
      <c r="AR145" s="1008">
        <f t="shared" si="134"/>
        <v>3.4255317767166726E-2</v>
      </c>
      <c r="AS145" s="1008">
        <f t="shared" si="134"/>
        <v>1.6940410993071753E-2</v>
      </c>
      <c r="AT145" s="1008">
        <f t="shared" si="134"/>
        <v>3.0140914942443864E-2</v>
      </c>
      <c r="AU145" s="1008">
        <f t="shared" si="134"/>
        <v>2.5965502143083352E-2</v>
      </c>
      <c r="AV145" s="1008">
        <f t="shared" si="134"/>
        <v>1.4729305786087776E-2</v>
      </c>
      <c r="AW145" s="1008">
        <f t="shared" si="134"/>
        <v>2.513377401093142E-2</v>
      </c>
      <c r="AX145" s="1008">
        <f t="shared" si="134"/>
        <v>2.0381324719131344E-2</v>
      </c>
      <c r="AY145" s="153"/>
      <c r="AZ145" s="153"/>
      <c r="BA145" s="153"/>
      <c r="BB145" s="153"/>
      <c r="BC145" s="153"/>
      <c r="BD145" s="153"/>
      <c r="BE145" s="153"/>
      <c r="BG145" s="191"/>
      <c r="BH145" s="191"/>
    </row>
    <row r="146" spans="24:60" ht="17.100000000000001" customHeight="1">
      <c r="X146" s="212"/>
      <c r="Y146" s="519" t="s">
        <v>217</v>
      </c>
      <c r="Z146" s="717"/>
      <c r="AA146" s="1015"/>
      <c r="AB146" s="1008" t="e">
        <f t="shared" si="135"/>
        <v>#DIV/0!</v>
      </c>
      <c r="AC146" s="1008" t="e">
        <f t="shared" si="134"/>
        <v>#DIV/0!</v>
      </c>
      <c r="AD146" s="1008">
        <f t="shared" si="134"/>
        <v>6.4999999999999991</v>
      </c>
      <c r="AE146" s="1008">
        <f t="shared" si="134"/>
        <v>0.8786324786324784</v>
      </c>
      <c r="AF146" s="1008">
        <f t="shared" si="134"/>
        <v>0.41401273885350331</v>
      </c>
      <c r="AG146" s="1008">
        <f t="shared" si="134"/>
        <v>0.5261904761904761</v>
      </c>
      <c r="AH146" s="1008">
        <f t="shared" si="134"/>
        <v>0.2708580343213729</v>
      </c>
      <c r="AI146" s="1008">
        <f t="shared" si="134"/>
        <v>8.0896614372345299E-2</v>
      </c>
      <c r="AJ146" s="1008">
        <f t="shared" si="134"/>
        <v>-1.7943942215963182E-2</v>
      </c>
      <c r="AK146" s="1008">
        <f t="shared" si="134"/>
        <v>8.385138776479284E-3</v>
      </c>
      <c r="AL146" s="1008">
        <f t="shared" si="134"/>
        <v>-5.3730996829431055E-2</v>
      </c>
      <c r="AM146" s="1008">
        <f t="shared" si="134"/>
        <v>-8.9748451437487997E-4</v>
      </c>
      <c r="AN146" s="1008">
        <f t="shared" si="134"/>
        <v>-3.8179051998932567E-2</v>
      </c>
      <c r="AO146" s="1008">
        <f t="shared" si="134"/>
        <v>-0.17428642357373003</v>
      </c>
      <c r="AP146" s="1008">
        <f t="shared" si="134"/>
        <v>-0.27575675836641889</v>
      </c>
      <c r="AQ146" s="1008">
        <f t="shared" si="134"/>
        <v>-0.33729169989299934</v>
      </c>
      <c r="AR146" s="1008">
        <f t="shared" si="134"/>
        <v>-0.20374028028962532</v>
      </c>
      <c r="AS146" s="1008">
        <f t="shared" si="134"/>
        <v>4.0575507102560415E-2</v>
      </c>
      <c r="AT146" s="1008">
        <f t="shared" si="134"/>
        <v>-9.254314244680284E-2</v>
      </c>
      <c r="AU146" s="1008">
        <f t="shared" si="134"/>
        <v>-0.21094566724390718</v>
      </c>
      <c r="AV146" s="1008">
        <f t="shared" si="134"/>
        <v>-4.862151291152117E-2</v>
      </c>
      <c r="AW146" s="1008">
        <f t="shared" si="134"/>
        <v>-0.11551703021444837</v>
      </c>
      <c r="AX146" s="1008">
        <f t="shared" si="134"/>
        <v>-0.12744530093303996</v>
      </c>
      <c r="AY146" s="153"/>
      <c r="AZ146" s="153"/>
      <c r="BA146" s="153"/>
      <c r="BB146" s="153"/>
      <c r="BC146" s="153"/>
      <c r="BD146" s="153"/>
      <c r="BE146" s="153"/>
      <c r="BG146" s="191"/>
      <c r="BH146" s="191"/>
    </row>
    <row r="147" spans="24:60" ht="17.100000000000001" customHeight="1">
      <c r="X147" s="503"/>
      <c r="Y147" s="696" t="s">
        <v>328</v>
      </c>
      <c r="Z147" s="717"/>
      <c r="AA147" s="1006"/>
      <c r="AB147" s="1008" t="e">
        <f t="shared" si="135"/>
        <v>#DIV/0!</v>
      </c>
      <c r="AC147" s="1008" t="e">
        <f t="shared" si="134"/>
        <v>#DIV/0!</v>
      </c>
      <c r="AD147" s="1008" t="e">
        <f t="shared" si="134"/>
        <v>#DIV/0!</v>
      </c>
      <c r="AE147" s="1008" t="e">
        <f t="shared" si="134"/>
        <v>#DIV/0!</v>
      </c>
      <c r="AF147" s="1008" t="e">
        <f t="shared" si="134"/>
        <v>#DIV/0!</v>
      </c>
      <c r="AG147" s="1008" t="e">
        <f t="shared" si="134"/>
        <v>#DIV/0!</v>
      </c>
      <c r="AH147" s="1008" t="e">
        <f t="shared" si="134"/>
        <v>#DIV/0!</v>
      </c>
      <c r="AI147" s="1008" t="e">
        <f t="shared" si="134"/>
        <v>#DIV/0!</v>
      </c>
      <c r="AJ147" s="1008" t="e">
        <f t="shared" si="134"/>
        <v>#DIV/0!</v>
      </c>
      <c r="AK147" s="1008" t="e">
        <f t="shared" si="134"/>
        <v>#DIV/0!</v>
      </c>
      <c r="AL147" s="1008" t="e">
        <f t="shared" si="134"/>
        <v>#DIV/0!</v>
      </c>
      <c r="AM147" s="1008" t="e">
        <f t="shared" si="134"/>
        <v>#DIV/0!</v>
      </c>
      <c r="AN147" s="1008" t="e">
        <f t="shared" si="134"/>
        <v>#DIV/0!</v>
      </c>
      <c r="AO147" s="1008">
        <f t="shared" si="134"/>
        <v>0.84090909090909105</v>
      </c>
      <c r="AP147" s="1008">
        <f t="shared" si="134"/>
        <v>0.33333333333333348</v>
      </c>
      <c r="AQ147" s="1008">
        <f t="shared" si="134"/>
        <v>0.37962962962962976</v>
      </c>
      <c r="AR147" s="1008">
        <f t="shared" si="134"/>
        <v>0.9731543624161072</v>
      </c>
      <c r="AS147" s="1008">
        <f t="shared" si="134"/>
        <v>0.45918367346938771</v>
      </c>
      <c r="AT147" s="1008">
        <f t="shared" si="134"/>
        <v>1.9435688539664837</v>
      </c>
      <c r="AU147" s="1008">
        <f t="shared" si="134"/>
        <v>0.1850453649243522</v>
      </c>
      <c r="AV147" s="1008">
        <f t="shared" si="134"/>
        <v>4.7195263686383715E-2</v>
      </c>
      <c r="AW147" s="1008">
        <f t="shared" si="134"/>
        <v>0.5632801536471812</v>
      </c>
      <c r="AX147" s="1008">
        <f t="shared" si="134"/>
        <v>0.17944606348100178</v>
      </c>
      <c r="AY147" s="153"/>
      <c r="AZ147" s="153"/>
      <c r="BA147" s="153"/>
      <c r="BB147" s="153"/>
      <c r="BC147" s="153"/>
      <c r="BD147" s="153"/>
      <c r="BE147" s="153"/>
      <c r="BG147" s="191"/>
      <c r="BH147" s="191"/>
    </row>
    <row r="148" spans="24:60" ht="17.100000000000001" customHeight="1">
      <c r="X148" s="215" t="s">
        <v>50</v>
      </c>
      <c r="Y148" s="1040"/>
      <c r="Z148" s="713"/>
      <c r="AA148" s="1016"/>
      <c r="AB148" s="1009">
        <f t="shared" si="135"/>
        <v>0.14797040261001215</v>
      </c>
      <c r="AC148" s="1009">
        <f t="shared" si="134"/>
        <v>1.4702566276902029E-2</v>
      </c>
      <c r="AD148" s="1009">
        <f t="shared" si="134"/>
        <v>0.43657292284521931</v>
      </c>
      <c r="AE148" s="1009">
        <f t="shared" si="134"/>
        <v>0.22852153866522706</v>
      </c>
      <c r="AF148" s="1009">
        <f t="shared" si="134"/>
        <v>0.30992439392251936</v>
      </c>
      <c r="AG148" s="1009">
        <f t="shared" si="134"/>
        <v>3.6812120415688376E-2</v>
      </c>
      <c r="AH148" s="1009">
        <f t="shared" si="134"/>
        <v>9.4538783135734272E-2</v>
      </c>
      <c r="AI148" s="1009">
        <f t="shared" si="134"/>
        <v>-0.17092465985060257</v>
      </c>
      <c r="AJ148" s="1009">
        <f t="shared" si="134"/>
        <v>-0.20825158539650557</v>
      </c>
      <c r="AK148" s="1009">
        <f t="shared" si="134"/>
        <v>-9.4903848539505176E-2</v>
      </c>
      <c r="AL148" s="1009">
        <f t="shared" si="134"/>
        <v>-0.16799654572614775</v>
      </c>
      <c r="AM148" s="1009">
        <f t="shared" si="134"/>
        <v>-6.8738259222732245E-2</v>
      </c>
      <c r="AN148" s="1009">
        <f t="shared" si="134"/>
        <v>-3.7527729328921344E-2</v>
      </c>
      <c r="AO148" s="1009">
        <f t="shared" si="134"/>
        <v>4.0933638993493338E-2</v>
      </c>
      <c r="AP148" s="1009">
        <f t="shared" si="134"/>
        <v>-6.4371483926014661E-2</v>
      </c>
      <c r="AQ148" s="1009">
        <f t="shared" si="134"/>
        <v>4.3535750591793931E-2</v>
      </c>
      <c r="AR148" s="1009">
        <f t="shared" si="134"/>
        <v>-0.12023037252544266</v>
      </c>
      <c r="AS148" s="1009">
        <f t="shared" si="134"/>
        <v>-0.27453405340094805</v>
      </c>
      <c r="AT148" s="1009">
        <f t="shared" si="134"/>
        <v>-0.29538796221110009</v>
      </c>
      <c r="AU148" s="1009">
        <f t="shared" si="134"/>
        <v>5.0081038237152598E-2</v>
      </c>
      <c r="AV148" s="1009">
        <f t="shared" si="134"/>
        <v>-0.11627065062861375</v>
      </c>
      <c r="AW148" s="1009">
        <f t="shared" si="134"/>
        <v>-8.49747656466735E-2</v>
      </c>
      <c r="AX148" s="1009">
        <f t="shared" si="134"/>
        <v>-4.5475573216002707E-2</v>
      </c>
      <c r="AY148" s="153"/>
      <c r="AZ148" s="153"/>
      <c r="BA148" s="153"/>
      <c r="BB148" s="153"/>
      <c r="BC148" s="153"/>
      <c r="BD148" s="153"/>
      <c r="BE148" s="153"/>
      <c r="BG148" s="191"/>
      <c r="BH148" s="191"/>
    </row>
    <row r="149" spans="24:60" ht="17.100000000000001" customHeight="1">
      <c r="X149" s="215"/>
      <c r="Y149" s="17" t="s">
        <v>220</v>
      </c>
      <c r="Z149" s="712"/>
      <c r="AA149" s="1017"/>
      <c r="AB149" s="1010">
        <f t="shared" si="135"/>
        <v>0.15789473684210531</v>
      </c>
      <c r="AC149" s="1010">
        <f t="shared" si="134"/>
        <v>2.2727272727272707E-2</v>
      </c>
      <c r="AD149" s="1010">
        <f t="shared" si="134"/>
        <v>0.44444444444444442</v>
      </c>
      <c r="AE149" s="1010">
        <f t="shared" si="134"/>
        <v>0.23076923076923084</v>
      </c>
      <c r="AF149" s="1010">
        <f t="shared" si="134"/>
        <v>0.31249999999999978</v>
      </c>
      <c r="AG149" s="1010">
        <f t="shared" si="134"/>
        <v>0.31975764999234424</v>
      </c>
      <c r="AH149" s="1010">
        <f t="shared" si="134"/>
        <v>0.3965162915575593</v>
      </c>
      <c r="AI149" s="1010">
        <f t="shared" si="134"/>
        <v>-2.3438519872304386E-2</v>
      </c>
      <c r="AJ149" s="1010">
        <f t="shared" si="134"/>
        <v>-4.6081445654287512E-2</v>
      </c>
      <c r="AK149" s="1010">
        <f t="shared" si="134"/>
        <v>5.8193374061497272E-2</v>
      </c>
      <c r="AL149" s="1010">
        <f t="shared" si="134"/>
        <v>-0.19943417124145224</v>
      </c>
      <c r="AM149" s="1010">
        <f t="shared" si="134"/>
        <v>-5.4633057736901192E-2</v>
      </c>
      <c r="AN149" s="1010">
        <f t="shared" si="134"/>
        <v>-3.6364316028581922E-2</v>
      </c>
      <c r="AO149" s="1010">
        <f t="shared" si="134"/>
        <v>-0.10362146051900678</v>
      </c>
      <c r="AP149" s="1010">
        <f t="shared" si="134"/>
        <v>-4.1840195131473523E-2</v>
      </c>
      <c r="AQ149" s="1010">
        <f t="shared" si="134"/>
        <v>4.8711922098564564E-2</v>
      </c>
      <c r="AR149" s="1010">
        <f t="shared" si="134"/>
        <v>-0.1048687691979836</v>
      </c>
      <c r="AS149" s="1010">
        <f t="shared" si="134"/>
        <v>-0.33565482845833583</v>
      </c>
      <c r="AT149" s="1010">
        <f t="shared" si="134"/>
        <v>-0.29318819900086623</v>
      </c>
      <c r="AU149" s="1010">
        <f t="shared" si="134"/>
        <v>-0.45843634318303683</v>
      </c>
      <c r="AV149" s="1010">
        <f t="shared" si="134"/>
        <v>-0.16892098610373085</v>
      </c>
      <c r="AW149" s="1010">
        <f t="shared" si="134"/>
        <v>-0.28492128844756603</v>
      </c>
      <c r="AX149" s="1010">
        <f t="shared" si="134"/>
        <v>-0.24947164494540341</v>
      </c>
      <c r="AY149" s="31"/>
      <c r="AZ149" s="31"/>
      <c r="BA149" s="31"/>
      <c r="BB149" s="31"/>
      <c r="BC149" s="31"/>
      <c r="BD149" s="31"/>
      <c r="BE149" s="31"/>
    </row>
    <row r="150" spans="24:60" ht="17.100000000000001" customHeight="1">
      <c r="X150" s="215"/>
      <c r="Y150" s="17" t="s">
        <v>219</v>
      </c>
      <c r="Z150" s="712"/>
      <c r="AA150" s="1017"/>
      <c r="AB150" s="1010">
        <f t="shared" si="135"/>
        <v>-0.16076246334310862</v>
      </c>
      <c r="AC150" s="1010">
        <f t="shared" si="134"/>
        <v>-0.32972255223984903</v>
      </c>
      <c r="AD150" s="1010">
        <f t="shared" si="134"/>
        <v>-7.8928161818371367E-2</v>
      </c>
      <c r="AE150" s="1010">
        <f t="shared" si="134"/>
        <v>-2.3205795788996397E-3</v>
      </c>
      <c r="AF150" s="1010">
        <f t="shared" si="134"/>
        <v>-1.6395302660690891E-2</v>
      </c>
      <c r="AG150" s="1010">
        <f t="shared" si="134"/>
        <v>-5.5309284862866903E-2</v>
      </c>
      <c r="AH150" s="1010">
        <f t="shared" si="134"/>
        <v>-9.78311431561808E-2</v>
      </c>
      <c r="AI150" s="1010">
        <f t="shared" ref="AC150:AX161" si="136">AI18/AH18-1</f>
        <v>-0.16884958359612712</v>
      </c>
      <c r="AJ150" s="1010">
        <f t="shared" si="136"/>
        <v>-0.41045751633986938</v>
      </c>
      <c r="AK150" s="1010">
        <f t="shared" si="136"/>
        <v>-0.38930437070164225</v>
      </c>
      <c r="AL150" s="1010">
        <f t="shared" si="136"/>
        <v>-0.13342031274680133</v>
      </c>
      <c r="AM150" s="1010">
        <f t="shared" si="136"/>
        <v>-4.6028701226834112E-2</v>
      </c>
      <c r="AN150" s="1010">
        <f t="shared" si="136"/>
        <v>1.463729138436598E-2</v>
      </c>
      <c r="AO150" s="1010">
        <f t="shared" si="136"/>
        <v>-1.8775366467552068E-2</v>
      </c>
      <c r="AP150" s="1010">
        <f t="shared" si="136"/>
        <v>1.0212002865248593E-3</v>
      </c>
      <c r="AQ150" s="1010">
        <f t="shared" si="136"/>
        <v>2.6002619241936031E-3</v>
      </c>
      <c r="AR150" s="1010">
        <f t="shared" si="136"/>
        <v>-8.8493598716222754E-3</v>
      </c>
      <c r="AS150" s="1010">
        <f t="shared" si="136"/>
        <v>-1.5128593040849569E-3</v>
      </c>
      <c r="AT150" s="1010">
        <f t="shared" si="136"/>
        <v>-0.24861036399497927</v>
      </c>
      <c r="AU150" s="1010">
        <f t="shared" si="136"/>
        <v>-5.8310464145090113E-2</v>
      </c>
      <c r="AV150" s="1010">
        <f t="shared" si="136"/>
        <v>-2.0444807182208313E-3</v>
      </c>
      <c r="AW150" s="1010">
        <f t="shared" si="136"/>
        <v>-0.12966451942129054</v>
      </c>
      <c r="AX150" s="1010">
        <f t="shared" si="136"/>
        <v>-0.27701408007269401</v>
      </c>
      <c r="AY150" s="31"/>
      <c r="AZ150" s="31"/>
      <c r="BA150" s="31"/>
      <c r="BB150" s="31"/>
      <c r="BC150" s="31"/>
      <c r="BD150" s="31"/>
      <c r="BE150" s="31"/>
    </row>
    <row r="151" spans="24:60" ht="17.100000000000001" customHeight="1">
      <c r="X151" s="215"/>
      <c r="Y151" s="17" t="s">
        <v>222</v>
      </c>
      <c r="Z151" s="712"/>
      <c r="AA151" s="1017"/>
      <c r="AB151" s="1010">
        <f t="shared" si="135"/>
        <v>0.15789473684210531</v>
      </c>
      <c r="AC151" s="1010">
        <f t="shared" si="136"/>
        <v>2.2727272727272707E-2</v>
      </c>
      <c r="AD151" s="1010">
        <f t="shared" si="136"/>
        <v>0.44444444444444464</v>
      </c>
      <c r="AE151" s="1010">
        <f t="shared" si="136"/>
        <v>0.23076923076923084</v>
      </c>
      <c r="AF151" s="1010">
        <f t="shared" si="136"/>
        <v>0.3125</v>
      </c>
      <c r="AG151" s="1010">
        <f t="shared" si="136"/>
        <v>0.17480170875767387</v>
      </c>
      <c r="AH151" s="1010">
        <f t="shared" si="136"/>
        <v>0.25607237723937359</v>
      </c>
      <c r="AI151" s="1010">
        <f t="shared" si="136"/>
        <v>1.442379208168898E-2</v>
      </c>
      <c r="AJ151" s="1010">
        <f t="shared" si="136"/>
        <v>6.7046536112532973E-2</v>
      </c>
      <c r="AK151" s="1010">
        <f t="shared" si="136"/>
        <v>7.7851284210247451E-2</v>
      </c>
      <c r="AL151" s="1010">
        <f t="shared" si="136"/>
        <v>-0.23144097947860742</v>
      </c>
      <c r="AM151" s="1010">
        <f t="shared" si="136"/>
        <v>-3.3959742267507531E-3</v>
      </c>
      <c r="AN151" s="1010">
        <f t="shared" si="136"/>
        <v>-9.301613968533573E-3</v>
      </c>
      <c r="AO151" s="1010">
        <f t="shared" si="136"/>
        <v>5.7389360549626511E-2</v>
      </c>
      <c r="AP151" s="1010">
        <f t="shared" si="136"/>
        <v>-0.15444394962879038</v>
      </c>
      <c r="AQ151" s="1010">
        <f t="shared" si="136"/>
        <v>7.4153995101153614E-2</v>
      </c>
      <c r="AR151" s="1010">
        <f t="shared" si="136"/>
        <v>-0.10170694939961955</v>
      </c>
      <c r="AS151" s="1010">
        <f t="shared" si="136"/>
        <v>-0.24678937780740573</v>
      </c>
      <c r="AT151" s="1010">
        <f t="shared" si="136"/>
        <v>-0.36833028146747981</v>
      </c>
      <c r="AU151" s="1010">
        <f t="shared" si="136"/>
        <v>4.9905347952622137E-2</v>
      </c>
      <c r="AV151" s="1010">
        <f t="shared" si="136"/>
        <v>-0.1585154391321697</v>
      </c>
      <c r="AW151" s="1010">
        <f t="shared" si="136"/>
        <v>-0.12834838477661259</v>
      </c>
      <c r="AX151" s="1010">
        <f t="shared" si="136"/>
        <v>-4.2138269122390049E-2</v>
      </c>
      <c r="AY151" s="31"/>
      <c r="AZ151" s="31"/>
      <c r="BA151" s="31"/>
      <c r="BB151" s="31"/>
      <c r="BC151" s="31"/>
      <c r="BD151" s="31"/>
      <c r="BE151" s="31"/>
    </row>
    <row r="152" spans="24:60" ht="17.100000000000001" customHeight="1">
      <c r="X152" s="215"/>
      <c r="Y152" s="671" t="s">
        <v>503</v>
      </c>
      <c r="Z152" s="718"/>
      <c r="AA152" s="1017"/>
      <c r="AB152" s="1010">
        <f t="shared" si="135"/>
        <v>0.15789473684210531</v>
      </c>
      <c r="AC152" s="1010">
        <f t="shared" si="136"/>
        <v>2.2727272727272707E-2</v>
      </c>
      <c r="AD152" s="1010">
        <f t="shared" si="136"/>
        <v>0.44444444444444442</v>
      </c>
      <c r="AE152" s="1010">
        <f t="shared" si="136"/>
        <v>0.23076923076923084</v>
      </c>
      <c r="AF152" s="1010">
        <f t="shared" si="136"/>
        <v>0.31249999999999978</v>
      </c>
      <c r="AG152" s="1010">
        <f t="shared" si="136"/>
        <v>-3.5316736580047081E-2</v>
      </c>
      <c r="AH152" s="1010">
        <f t="shared" si="136"/>
        <v>0.86050351665730651</v>
      </c>
      <c r="AI152" s="1010">
        <f t="shared" si="136"/>
        <v>9.8175418438592565E-2</v>
      </c>
      <c r="AJ152" s="1010">
        <f t="shared" si="136"/>
        <v>0.24909025553671049</v>
      </c>
      <c r="AK152" s="1010">
        <f t="shared" si="136"/>
        <v>3.9158985980887184E-3</v>
      </c>
      <c r="AL152" s="1010">
        <f t="shared" si="136"/>
        <v>-0.32876833934542582</v>
      </c>
      <c r="AM152" s="1010">
        <f t="shared" si="136"/>
        <v>0.26387173429169453</v>
      </c>
      <c r="AN152" s="1010">
        <f t="shared" si="136"/>
        <v>-7.4727921065865677E-2</v>
      </c>
      <c r="AO152" s="1010">
        <f t="shared" si="136"/>
        <v>6.6302151963973932E-2</v>
      </c>
      <c r="AP152" s="1010">
        <f t="shared" si="136"/>
        <v>-0.15164956882788305</v>
      </c>
      <c r="AQ152" s="1010">
        <f t="shared" si="136"/>
        <v>3.6661783535852921E-2</v>
      </c>
      <c r="AR152" s="1010">
        <f t="shared" si="136"/>
        <v>-0.32141103092697543</v>
      </c>
      <c r="AS152" s="1010">
        <f t="shared" si="136"/>
        <v>-0.21924000348334605</v>
      </c>
      <c r="AT152" s="1010">
        <f t="shared" si="136"/>
        <v>-0.52907302150752278</v>
      </c>
      <c r="AU152" s="1010">
        <f t="shared" si="136"/>
        <v>0.18255520065614284</v>
      </c>
      <c r="AV152" s="1010">
        <f t="shared" si="136"/>
        <v>0.27149914918679507</v>
      </c>
      <c r="AW152" s="1010">
        <f t="shared" si="136"/>
        <v>0.15375383005872312</v>
      </c>
      <c r="AX152" s="1010">
        <f t="shared" si="136"/>
        <v>0.10868739867123822</v>
      </c>
      <c r="AY152" s="31"/>
      <c r="AZ152" s="31"/>
      <c r="BA152" s="31"/>
      <c r="BB152" s="31"/>
      <c r="BC152" s="31"/>
      <c r="BD152" s="31"/>
      <c r="BE152" s="31"/>
    </row>
    <row r="153" spans="24:60" ht="17.100000000000001" customHeight="1">
      <c r="X153" s="294"/>
      <c r="Y153" s="405" t="s">
        <v>221</v>
      </c>
      <c r="Z153" s="712"/>
      <c r="AA153" s="1017"/>
      <c r="AB153" s="1010">
        <f t="shared" si="135"/>
        <v>0.15789473684210531</v>
      </c>
      <c r="AC153" s="1010">
        <f t="shared" si="136"/>
        <v>2.2727272727272707E-2</v>
      </c>
      <c r="AD153" s="1010">
        <f t="shared" si="136"/>
        <v>0.44444444444444442</v>
      </c>
      <c r="AE153" s="1010">
        <f t="shared" si="136"/>
        <v>0.23076923076923084</v>
      </c>
      <c r="AF153" s="1010">
        <f t="shared" si="136"/>
        <v>0.3125</v>
      </c>
      <c r="AG153" s="1010">
        <f t="shared" si="136"/>
        <v>-2.5680394186541999E-2</v>
      </c>
      <c r="AH153" s="1010">
        <f t="shared" si="136"/>
        <v>1.6633789965214696E-4</v>
      </c>
      <c r="AI153" s="1010">
        <f t="shared" si="136"/>
        <v>-0.28244851810824045</v>
      </c>
      <c r="AJ153" s="1010">
        <f t="shared" si="136"/>
        <v>-0.43018330333400989</v>
      </c>
      <c r="AK153" s="1010">
        <f t="shared" si="136"/>
        <v>-0.36121244778907891</v>
      </c>
      <c r="AL153" s="1010">
        <f t="shared" si="136"/>
        <v>-6.9430770276979192E-3</v>
      </c>
      <c r="AM153" s="1010">
        <f t="shared" si="136"/>
        <v>-0.1968767200443664</v>
      </c>
      <c r="AN153" s="1010">
        <f t="shared" si="136"/>
        <v>-9.3287992292178545E-2</v>
      </c>
      <c r="AO153" s="1010">
        <f t="shared" si="136"/>
        <v>7.878063147833525E-2</v>
      </c>
      <c r="AP153" s="1010">
        <f t="shared" si="136"/>
        <v>0.12751790205801306</v>
      </c>
      <c r="AQ153" s="1010">
        <f t="shared" si="136"/>
        <v>-7.7852861943586982E-3</v>
      </c>
      <c r="AR153" s="1010">
        <f t="shared" si="136"/>
        <v>-0.14877909752890428</v>
      </c>
      <c r="AS153" s="1010">
        <f t="shared" si="136"/>
        <v>-0.3066769780364007</v>
      </c>
      <c r="AT153" s="1010">
        <f t="shared" si="136"/>
        <v>-0.13816766969847838</v>
      </c>
      <c r="AU153" s="1010">
        <f t="shared" si="136"/>
        <v>0.21138773333708372</v>
      </c>
      <c r="AV153" s="1010">
        <f t="shared" si="136"/>
        <v>-6.7019813801913242E-2</v>
      </c>
      <c r="AW153" s="1010">
        <f t="shared" si="136"/>
        <v>-1.3903378717768478E-2</v>
      </c>
      <c r="AX153" s="1010">
        <f t="shared" si="136"/>
        <v>-4.1123273708644548E-2</v>
      </c>
      <c r="AY153" s="31"/>
      <c r="AZ153" s="31"/>
      <c r="BA153" s="31"/>
      <c r="BB153" s="31"/>
      <c r="BC153" s="31"/>
      <c r="BD153" s="31"/>
      <c r="BE153" s="31"/>
    </row>
    <row r="154" spans="24:60" ht="17.100000000000001" customHeight="1">
      <c r="X154" s="216"/>
      <c r="Y154" s="119" t="s">
        <v>223</v>
      </c>
      <c r="Z154" s="717"/>
      <c r="AA154" s="1044"/>
      <c r="AB154" s="1045" t="e">
        <f t="shared" si="135"/>
        <v>#DIV/0!</v>
      </c>
      <c r="AC154" s="1045" t="e">
        <f t="shared" si="136"/>
        <v>#DIV/0!</v>
      </c>
      <c r="AD154" s="1045" t="e">
        <f t="shared" si="136"/>
        <v>#DIV/0!</v>
      </c>
      <c r="AE154" s="1045" t="e">
        <f t="shared" si="136"/>
        <v>#DIV/0!</v>
      </c>
      <c r="AF154" s="1045" t="e">
        <f t="shared" si="136"/>
        <v>#DIV/0!</v>
      </c>
      <c r="AG154" s="1045" t="e">
        <f t="shared" si="136"/>
        <v>#DIV/0!</v>
      </c>
      <c r="AH154" s="1045" t="e">
        <f t="shared" si="136"/>
        <v>#DIV/0!</v>
      </c>
      <c r="AI154" s="1045" t="e">
        <f t="shared" si="136"/>
        <v>#DIV/0!</v>
      </c>
      <c r="AJ154" s="1045" t="e">
        <f t="shared" si="136"/>
        <v>#DIV/0!</v>
      </c>
      <c r="AK154" s="1045" t="e">
        <f t="shared" si="136"/>
        <v>#DIV/0!</v>
      </c>
      <c r="AL154" s="1045" t="e">
        <f t="shared" si="136"/>
        <v>#DIV/0!</v>
      </c>
      <c r="AM154" s="1045" t="e">
        <f t="shared" si="136"/>
        <v>#DIV/0!</v>
      </c>
      <c r="AN154" s="1045">
        <f t="shared" si="136"/>
        <v>1.4791830531111576</v>
      </c>
      <c r="AO154" s="1045">
        <f t="shared" si="136"/>
        <v>0.74210958769578372</v>
      </c>
      <c r="AP154" s="1045">
        <f t="shared" si="136"/>
        <v>0.70860736338830566</v>
      </c>
      <c r="AQ154" s="1045">
        <f t="shared" si="136"/>
        <v>1.1938409771783638</v>
      </c>
      <c r="AR154" s="1045">
        <f t="shared" si="136"/>
        <v>1.1892718689643371</v>
      </c>
      <c r="AS154" s="1045">
        <f t="shared" si="136"/>
        <v>0.66910752932883555</v>
      </c>
      <c r="AT154" s="1045">
        <f t="shared" si="136"/>
        <v>0.35224903161008503</v>
      </c>
      <c r="AU154" s="1045">
        <f t="shared" si="136"/>
        <v>0.38525936665306193</v>
      </c>
      <c r="AV154" s="1045">
        <f t="shared" si="136"/>
        <v>0.36823666809984856</v>
      </c>
      <c r="AW154" s="1045">
        <f t="shared" si="136"/>
        <v>-1</v>
      </c>
      <c r="AX154" s="1045" t="e">
        <f t="shared" si="136"/>
        <v>#DIV/0!</v>
      </c>
      <c r="AY154" s="31"/>
      <c r="AZ154" s="31"/>
      <c r="BA154" s="31"/>
      <c r="BB154" s="31"/>
      <c r="BC154" s="31"/>
      <c r="BD154" s="31"/>
      <c r="BE154" s="31"/>
    </row>
    <row r="155" spans="24:60" ht="17.100000000000001" customHeight="1">
      <c r="X155" s="217" t="s">
        <v>267</v>
      </c>
      <c r="Y155" s="521"/>
      <c r="Z155" s="714"/>
      <c r="AA155" s="1018"/>
      <c r="AB155" s="1011">
        <f t="shared" si="135"/>
        <v>0.10552257582449265</v>
      </c>
      <c r="AC155" s="1011">
        <f t="shared" si="136"/>
        <v>0.10064606961838884</v>
      </c>
      <c r="AD155" s="1011">
        <f t="shared" si="136"/>
        <v>4.2304064926492746E-3</v>
      </c>
      <c r="AE155" s="1011">
        <f t="shared" si="136"/>
        <v>-4.3434980255246503E-2</v>
      </c>
      <c r="AF155" s="1011">
        <f t="shared" si="136"/>
        <v>9.50448141033986E-2</v>
      </c>
      <c r="AG155" s="1011">
        <f t="shared" si="136"/>
        <v>3.4939182679158742E-2</v>
      </c>
      <c r="AH155" s="1011">
        <f t="shared" si="136"/>
        <v>-0.14755137946247876</v>
      </c>
      <c r="AI155" s="1011">
        <f t="shared" si="136"/>
        <v>-8.8655500632454198E-2</v>
      </c>
      <c r="AJ155" s="1011">
        <f t="shared" si="136"/>
        <v>-0.30606878168539509</v>
      </c>
      <c r="AK155" s="1011">
        <f t="shared" si="136"/>
        <v>-0.2337743671460053</v>
      </c>
      <c r="AL155" s="1011">
        <f t="shared" si="136"/>
        <v>-0.13729097892168241</v>
      </c>
      <c r="AM155" s="1011">
        <f t="shared" si="136"/>
        <v>-5.4489790068685706E-2</v>
      </c>
      <c r="AN155" s="1011">
        <f t="shared" si="136"/>
        <v>-5.7391871569898889E-2</v>
      </c>
      <c r="AO155" s="1011">
        <f t="shared" si="136"/>
        <v>-2.7302997855100819E-2</v>
      </c>
      <c r="AP155" s="1011">
        <f t="shared" si="136"/>
        <v>-3.7051557842673222E-2</v>
      </c>
      <c r="AQ155" s="1011">
        <f t="shared" si="136"/>
        <v>3.5555996779048193E-2</v>
      </c>
      <c r="AR155" s="1011">
        <f t="shared" si="136"/>
        <v>-9.3328189739299683E-2</v>
      </c>
      <c r="AS155" s="1011">
        <f t="shared" si="136"/>
        <v>-0.11534025150317062</v>
      </c>
      <c r="AT155" s="1011">
        <f t="shared" si="136"/>
        <v>-0.41165566977399193</v>
      </c>
      <c r="AU155" s="1011">
        <f t="shared" si="136"/>
        <v>-2.5041220934257646E-3</v>
      </c>
      <c r="AV155" s="1011">
        <f t="shared" si="136"/>
        <v>-6.8421140834214356E-2</v>
      </c>
      <c r="AW155" s="1011">
        <f t="shared" si="136"/>
        <v>-1.0184973215499049E-4</v>
      </c>
      <c r="AX155" s="1011">
        <f t="shared" si="136"/>
        <v>-5.8087092552744579E-2</v>
      </c>
      <c r="AY155" s="153"/>
      <c r="AZ155" s="153"/>
      <c r="BA155" s="153"/>
      <c r="BB155" s="153"/>
      <c r="BC155" s="153"/>
      <c r="BD155" s="153"/>
      <c r="BE155" s="153"/>
    </row>
    <row r="156" spans="24:60" ht="17.100000000000001" customHeight="1">
      <c r="X156" s="217"/>
      <c r="Y156" s="519" t="s">
        <v>268</v>
      </c>
      <c r="Z156" s="712"/>
      <c r="AA156" s="1017"/>
      <c r="AB156" s="1010">
        <f t="shared" si="135"/>
        <v>0.11764705882352966</v>
      </c>
      <c r="AC156" s="1010">
        <f t="shared" si="136"/>
        <v>0.10526315789473673</v>
      </c>
      <c r="AD156" s="1010">
        <f t="shared" si="136"/>
        <v>0</v>
      </c>
      <c r="AE156" s="1010">
        <f t="shared" si="136"/>
        <v>-4.7619047619047672E-2</v>
      </c>
      <c r="AF156" s="1010">
        <f t="shared" si="136"/>
        <v>0.10000000000000009</v>
      </c>
      <c r="AG156" s="1010">
        <f t="shared" si="136"/>
        <v>-0.11167512690355341</v>
      </c>
      <c r="AH156" s="1010">
        <f t="shared" si="136"/>
        <v>-0.38285714285714278</v>
      </c>
      <c r="AI156" s="1010">
        <f t="shared" si="136"/>
        <v>-0.18518518518518523</v>
      </c>
      <c r="AJ156" s="1010">
        <f t="shared" si="136"/>
        <v>-0.27272727272727271</v>
      </c>
      <c r="AK156" s="1010">
        <f t="shared" si="136"/>
        <v>-0.4375</v>
      </c>
      <c r="AL156" s="1010">
        <f t="shared" si="136"/>
        <v>-8.3333333333333259E-2</v>
      </c>
      <c r="AM156" s="1010">
        <f t="shared" si="136"/>
        <v>9.0909090909090828E-2</v>
      </c>
      <c r="AN156" s="1010">
        <f t="shared" si="136"/>
        <v>-5.5555555555555469E-2</v>
      </c>
      <c r="AO156" s="1010">
        <f t="shared" si="136"/>
        <v>-5.8823529411764719E-2</v>
      </c>
      <c r="AP156" s="1010">
        <f t="shared" si="136"/>
        <v>0.27499999999999991</v>
      </c>
      <c r="AQ156" s="1010">
        <f t="shared" si="136"/>
        <v>0.40122549019607878</v>
      </c>
      <c r="AR156" s="1010">
        <f t="shared" si="136"/>
        <v>-0.12261675704040598</v>
      </c>
      <c r="AS156" s="1010">
        <f t="shared" si="136"/>
        <v>7.4561403508772051E-2</v>
      </c>
      <c r="AT156" s="1010">
        <f t="shared" si="136"/>
        <v>-0.81076066790352508</v>
      </c>
      <c r="AU156" s="1010">
        <f t="shared" si="136"/>
        <v>-0.18627450980392135</v>
      </c>
      <c r="AV156" s="1010">
        <f t="shared" si="136"/>
        <v>-0.30120481927710852</v>
      </c>
      <c r="AW156" s="1010">
        <f t="shared" si="136"/>
        <v>-6.8965517241379226E-2</v>
      </c>
      <c r="AX156" s="1010">
        <f t="shared" si="136"/>
        <v>-0.24629629629629635</v>
      </c>
      <c r="AY156" s="153"/>
      <c r="AZ156" s="153"/>
      <c r="BA156" s="153"/>
      <c r="BB156" s="153"/>
      <c r="BC156" s="153"/>
      <c r="BD156" s="153"/>
      <c r="BE156" s="153"/>
    </row>
    <row r="157" spans="24:60" ht="17.100000000000001" customHeight="1">
      <c r="X157" s="217"/>
      <c r="Y157" s="519" t="s">
        <v>224</v>
      </c>
      <c r="Z157" s="712"/>
      <c r="AA157" s="1017"/>
      <c r="AB157" s="1010">
        <f t="shared" si="135"/>
        <v>-0.13720109760878085</v>
      </c>
      <c r="AC157" s="1010">
        <f t="shared" si="136"/>
        <v>-0.15356656065424812</v>
      </c>
      <c r="AD157" s="1010">
        <f t="shared" si="136"/>
        <v>5.0187869028448739E-2</v>
      </c>
      <c r="AE157" s="1010">
        <f t="shared" si="136"/>
        <v>-2.8622540250447193E-2</v>
      </c>
      <c r="AF157" s="1010">
        <f t="shared" si="136"/>
        <v>4.4198895027624197E-2</v>
      </c>
      <c r="AG157" s="1010">
        <f t="shared" si="136"/>
        <v>0.20000000000000018</v>
      </c>
      <c r="AH157" s="1010">
        <f t="shared" si="136"/>
        <v>0.33333333333333326</v>
      </c>
      <c r="AI157" s="1010">
        <f t="shared" si="136"/>
        <v>1.125</v>
      </c>
      <c r="AJ157" s="1010">
        <f t="shared" si="136"/>
        <v>0.58823529411764697</v>
      </c>
      <c r="AK157" s="1010">
        <f t="shared" si="136"/>
        <v>0.59259259259259256</v>
      </c>
      <c r="AL157" s="1010">
        <f t="shared" si="136"/>
        <v>0.11627906976744207</v>
      </c>
      <c r="AM157" s="1010">
        <f t="shared" si="136"/>
        <v>-2.0833333333333481E-2</v>
      </c>
      <c r="AN157" s="1010">
        <f t="shared" si="136"/>
        <v>1.9827294578473875E-3</v>
      </c>
      <c r="AO157" s="1010">
        <f t="shared" si="136"/>
        <v>-1.2888360227989004E-2</v>
      </c>
      <c r="AP157" s="1010">
        <f t="shared" si="136"/>
        <v>4.1664378981135064E-2</v>
      </c>
      <c r="AQ157" s="1010">
        <f t="shared" si="136"/>
        <v>-5.7224894604820942E-2</v>
      </c>
      <c r="AR157" s="1010">
        <f t="shared" si="136"/>
        <v>-1.5965773487649493E-3</v>
      </c>
      <c r="AS157" s="1010">
        <f t="shared" si="136"/>
        <v>-0.40104209697230075</v>
      </c>
      <c r="AT157" s="1010">
        <f t="shared" si="136"/>
        <v>-0.63369963369963367</v>
      </c>
      <c r="AU157" s="1010">
        <f t="shared" si="136"/>
        <v>0.2883</v>
      </c>
      <c r="AV157" s="1010">
        <f t="shared" si="136"/>
        <v>-0.37902662423348599</v>
      </c>
      <c r="AW157" s="1010">
        <f t="shared" si="136"/>
        <v>0</v>
      </c>
      <c r="AX157" s="1010">
        <f t="shared" si="136"/>
        <v>-0.12500000000000011</v>
      </c>
      <c r="AY157" s="153"/>
      <c r="AZ157" s="153"/>
      <c r="BA157" s="153"/>
      <c r="BB157" s="153"/>
      <c r="BC157" s="153"/>
      <c r="BD157" s="153"/>
      <c r="BE157" s="153"/>
    </row>
    <row r="158" spans="24:60" ht="17.100000000000001" customHeight="1">
      <c r="X158" s="217"/>
      <c r="Y158" s="519" t="s">
        <v>225</v>
      </c>
      <c r="Z158" s="712"/>
      <c r="AA158" s="1017"/>
      <c r="AB158" s="1010">
        <f t="shared" si="135"/>
        <v>0.11764705882352944</v>
      </c>
      <c r="AC158" s="1010">
        <f t="shared" si="136"/>
        <v>0.10526315789473695</v>
      </c>
      <c r="AD158" s="1010">
        <f t="shared" si="136"/>
        <v>0</v>
      </c>
      <c r="AE158" s="1010">
        <f t="shared" si="136"/>
        <v>-4.7619047619047561E-2</v>
      </c>
      <c r="AF158" s="1010">
        <f t="shared" si="136"/>
        <v>9.9999999999999867E-2</v>
      </c>
      <c r="AG158" s="1010">
        <f t="shared" si="136"/>
        <v>7.3560671085237228E-2</v>
      </c>
      <c r="AH158" s="1010">
        <f t="shared" si="136"/>
        <v>0.23396930733627319</v>
      </c>
      <c r="AI158" s="1010">
        <f t="shared" si="136"/>
        <v>6.7513614336049965E-3</v>
      </c>
      <c r="AJ158" s="1010">
        <f t="shared" si="136"/>
        <v>3.4130788149483671E-2</v>
      </c>
      <c r="AK158" s="1010">
        <f t="shared" si="136"/>
        <v>0.13964493878978423</v>
      </c>
      <c r="AL158" s="1010">
        <f t="shared" si="136"/>
        <v>-0.26238062709568954</v>
      </c>
      <c r="AM158" s="1010">
        <f t="shared" si="136"/>
        <v>6.5152180348021949E-2</v>
      </c>
      <c r="AN158" s="1010">
        <f t="shared" si="136"/>
        <v>4.5512867232338383E-2</v>
      </c>
      <c r="AO158" s="1010">
        <f t="shared" si="136"/>
        <v>0.13845337539958535</v>
      </c>
      <c r="AP158" s="1010">
        <f t="shared" si="136"/>
        <v>-8.1203238264977107E-2</v>
      </c>
      <c r="AQ158" s="1010">
        <f t="shared" si="136"/>
        <v>-0.14226886379615145</v>
      </c>
      <c r="AR158" s="1010">
        <f t="shared" si="136"/>
        <v>-7.0678541021771957E-2</v>
      </c>
      <c r="AS158" s="1010">
        <f t="shared" si="136"/>
        <v>-0.23684311373016531</v>
      </c>
      <c r="AT158" s="1010">
        <f t="shared" si="136"/>
        <v>-0.35815155907310969</v>
      </c>
      <c r="AU158" s="1010">
        <f t="shared" si="136"/>
        <v>6.5726171925468035E-2</v>
      </c>
      <c r="AV158" s="1010">
        <f t="shared" si="136"/>
        <v>-0.12584641410040343</v>
      </c>
      <c r="AW158" s="1010">
        <f t="shared" si="136"/>
        <v>-6.5914200440639559E-2</v>
      </c>
      <c r="AX158" s="1010">
        <f t="shared" si="136"/>
        <v>-1.1339415821545296E-2</v>
      </c>
      <c r="AY158" s="153"/>
      <c r="AZ158" s="153"/>
      <c r="BA158" s="153"/>
      <c r="BB158" s="153"/>
      <c r="BC158" s="153"/>
      <c r="BD158" s="153"/>
      <c r="BE158" s="153"/>
    </row>
    <row r="159" spans="24:60" ht="17.100000000000001" customHeight="1">
      <c r="X159" s="217"/>
      <c r="Y159" s="671" t="s">
        <v>503</v>
      </c>
      <c r="Z159" s="718"/>
      <c r="AA159" s="1017"/>
      <c r="AB159" s="1010">
        <f t="shared" si="135"/>
        <v>0.11764705882352944</v>
      </c>
      <c r="AC159" s="1010">
        <f t="shared" si="136"/>
        <v>0.10526315789473695</v>
      </c>
      <c r="AD159" s="1010">
        <f t="shared" si="136"/>
        <v>0</v>
      </c>
      <c r="AE159" s="1010">
        <f t="shared" si="136"/>
        <v>-4.7619047619047672E-2</v>
      </c>
      <c r="AF159" s="1010">
        <f t="shared" si="136"/>
        <v>0.10000000000000009</v>
      </c>
      <c r="AG159" s="1010">
        <f t="shared" si="136"/>
        <v>1.90574553028988</v>
      </c>
      <c r="AH159" s="1010">
        <f t="shared" si="136"/>
        <v>0.29949223416965354</v>
      </c>
      <c r="AI159" s="1010">
        <f t="shared" si="136"/>
        <v>0.2105408325097109</v>
      </c>
      <c r="AJ159" s="1010">
        <f t="shared" si="136"/>
        <v>0.33895228511211961</v>
      </c>
      <c r="AK159" s="1010">
        <f t="shared" si="136"/>
        <v>1.0385912369219152E-2</v>
      </c>
      <c r="AL159" s="1010">
        <f t="shared" si="136"/>
        <v>-6.0672832661997966E-2</v>
      </c>
      <c r="AM159" s="1010">
        <f t="shared" si="136"/>
        <v>9.5454817116901847E-2</v>
      </c>
      <c r="AN159" s="1010">
        <f t="shared" si="136"/>
        <v>-5.3792729068178446E-2</v>
      </c>
      <c r="AO159" s="1010">
        <f t="shared" si="136"/>
        <v>-4.6934889372907129E-3</v>
      </c>
      <c r="AP159" s="1010">
        <f t="shared" si="136"/>
        <v>-0.16273963714623785</v>
      </c>
      <c r="AQ159" s="1010">
        <f t="shared" si="136"/>
        <v>-0.19574967479899819</v>
      </c>
      <c r="AR159" s="1010">
        <f t="shared" si="136"/>
        <v>-0.3614818136985446</v>
      </c>
      <c r="AS159" s="1010">
        <f t="shared" si="136"/>
        <v>-0.19037628584815081</v>
      </c>
      <c r="AT159" s="1010">
        <f t="shared" si="136"/>
        <v>-0.32621559076246132</v>
      </c>
      <c r="AU159" s="1010">
        <f t="shared" si="136"/>
        <v>0.34849126094794292</v>
      </c>
      <c r="AV159" s="1010">
        <f t="shared" si="136"/>
        <v>-0.26389284978363869</v>
      </c>
      <c r="AW159" s="1010">
        <f t="shared" si="136"/>
        <v>-0.13072626900752449</v>
      </c>
      <c r="AX159" s="1010">
        <f t="shared" si="136"/>
        <v>-1.2808010654652868E-2</v>
      </c>
      <c r="AY159" s="153"/>
      <c r="AZ159" s="153"/>
      <c r="BA159" s="153"/>
      <c r="BB159" s="153"/>
      <c r="BC159" s="153"/>
      <c r="BD159" s="153"/>
      <c r="BE159" s="153"/>
    </row>
    <row r="160" spans="24:60" ht="17.100000000000001" customHeight="1">
      <c r="X160" s="217"/>
      <c r="Y160" s="405" t="s">
        <v>226</v>
      </c>
      <c r="Z160" s="712"/>
      <c r="AA160" s="1017"/>
      <c r="AB160" s="1010">
        <f t="shared" si="135"/>
        <v>0.11764705882352944</v>
      </c>
      <c r="AC160" s="1010">
        <f t="shared" si="136"/>
        <v>0.10526315789473695</v>
      </c>
      <c r="AD160" s="1010">
        <f t="shared" si="136"/>
        <v>0</v>
      </c>
      <c r="AE160" s="1010">
        <f t="shared" si="136"/>
        <v>-4.7619047619047561E-2</v>
      </c>
      <c r="AF160" s="1010">
        <f t="shared" si="136"/>
        <v>9.9999999999999645E-2</v>
      </c>
      <c r="AG160" s="1010">
        <f t="shared" si="136"/>
        <v>7.0234113712374535E-2</v>
      </c>
      <c r="AH160" s="1010">
        <f t="shared" si="136"/>
        <v>-0.11189123376623367</v>
      </c>
      <c r="AI160" s="1010">
        <f t="shared" si="136"/>
        <v>-0.11586619750491234</v>
      </c>
      <c r="AJ160" s="1010">
        <f t="shared" si="136"/>
        <v>-0.44946894525959646</v>
      </c>
      <c r="AK160" s="1010">
        <f t="shared" si="136"/>
        <v>-0.40093322640727902</v>
      </c>
      <c r="AL160" s="1010">
        <f t="shared" si="136"/>
        <v>-0.27019019235624042</v>
      </c>
      <c r="AM160" s="1010">
        <f t="shared" si="136"/>
        <v>-0.2384438072194115</v>
      </c>
      <c r="AN160" s="1010">
        <f t="shared" si="136"/>
        <v>-0.14674239412176271</v>
      </c>
      <c r="AO160" s="1010">
        <f t="shared" si="136"/>
        <v>-0.14557424967713772</v>
      </c>
      <c r="AP160" s="1010">
        <f t="shared" si="136"/>
        <v>-0.23713324686316484</v>
      </c>
      <c r="AQ160" s="1010">
        <f t="shared" si="136"/>
        <v>7.5074113475554149E-2</v>
      </c>
      <c r="AR160" s="1010">
        <f t="shared" si="136"/>
        <v>-8.9961988639016277E-2</v>
      </c>
      <c r="AS160" s="1010">
        <f t="shared" si="136"/>
        <v>-5.8918651390290955E-2</v>
      </c>
      <c r="AT160" s="1010">
        <f t="shared" si="136"/>
        <v>-0.14124023684998921</v>
      </c>
      <c r="AU160" s="1010">
        <f t="shared" si="136"/>
        <v>-0.12503772863553053</v>
      </c>
      <c r="AV160" s="1010">
        <f t="shared" si="136"/>
        <v>0.13557788867679998</v>
      </c>
      <c r="AW160" s="1010">
        <f t="shared" si="136"/>
        <v>1.7424646437372404E-2</v>
      </c>
      <c r="AX160" s="1010">
        <f t="shared" si="136"/>
        <v>-0.10592889151929319</v>
      </c>
      <c r="AY160" s="153"/>
      <c r="AZ160" s="153"/>
      <c r="BA160" s="153"/>
      <c r="BB160" s="153"/>
      <c r="BC160" s="153"/>
      <c r="BD160" s="153"/>
      <c r="BE160" s="153"/>
    </row>
    <row r="161" spans="2:61" ht="17.100000000000001" customHeight="1" thickBot="1">
      <c r="X161" s="698"/>
      <c r="Y161" s="671" t="s">
        <v>504</v>
      </c>
      <c r="Z161" s="717"/>
      <c r="AA161" s="1006"/>
      <c r="AB161" s="1008">
        <f t="shared" si="135"/>
        <v>-5.1194122204485271E-2</v>
      </c>
      <c r="AC161" s="1008">
        <f t="shared" si="136"/>
        <v>5.5890919951882445E-2</v>
      </c>
      <c r="AD161" s="1008">
        <f t="shared" si="136"/>
        <v>8.6467794674832676E-2</v>
      </c>
      <c r="AE161" s="1008">
        <f t="shared" si="136"/>
        <v>3.5618444105532276E-2</v>
      </c>
      <c r="AF161" s="1008">
        <f t="shared" si="136"/>
        <v>1.3591760528540053E-2</v>
      </c>
      <c r="AG161" s="1008">
        <f t="shared" si="136"/>
        <v>2.0385036789092092E-2</v>
      </c>
      <c r="AH161" s="1008">
        <f t="shared" si="136"/>
        <v>4.4277389875184703E-3</v>
      </c>
      <c r="AI161" s="1008">
        <f t="shared" si="136"/>
        <v>5.1042553593014794E-3</v>
      </c>
      <c r="AJ161" s="1008">
        <f t="shared" si="136"/>
        <v>-1.0406489599599222E-3</v>
      </c>
      <c r="AK161" s="1008">
        <f t="shared" si="136"/>
        <v>-1.2566194431621658E-2</v>
      </c>
      <c r="AL161" s="1008">
        <f t="shared" si="136"/>
        <v>-8.0852574215632966E-3</v>
      </c>
      <c r="AM161" s="1008">
        <f t="shared" si="136"/>
        <v>2.6405203378312869E-2</v>
      </c>
      <c r="AN161" s="1008">
        <f t="shared" si="136"/>
        <v>-2.6903763205532449E-2</v>
      </c>
      <c r="AO161" s="1008">
        <f t="shared" si="136"/>
        <v>5.6024140639568953E-2</v>
      </c>
      <c r="AP161" s="1008">
        <f t="shared" si="136"/>
        <v>3.0541981579347066E-2</v>
      </c>
      <c r="AQ161" s="1008">
        <f t="shared" si="136"/>
        <v>2.1239474766440392E-2</v>
      </c>
      <c r="AR161" s="1008">
        <f t="shared" si="136"/>
        <v>-1.3972275101282738E-3</v>
      </c>
      <c r="AS161" s="1008">
        <f t="shared" si="136"/>
        <v>7.283080889855631E-3</v>
      </c>
      <c r="AT161" s="1008">
        <f t="shared" si="136"/>
        <v>-1.0508980401433887E-2</v>
      </c>
      <c r="AU161" s="1008">
        <f t="shared" si="136"/>
        <v>-2.5809213504039308E-2</v>
      </c>
      <c r="AV161" s="1008">
        <f t="shared" ref="AC161:AX166" si="137">AV29/AU29-1</f>
        <v>1.6468833704947672E-2</v>
      </c>
      <c r="AW161" s="1008">
        <f t="shared" si="137"/>
        <v>4.0048452281827851E-2</v>
      </c>
      <c r="AX161" s="1008">
        <f t="shared" si="137"/>
        <v>0</v>
      </c>
      <c r="AY161" s="33"/>
      <c r="AZ161" s="33"/>
      <c r="BA161" s="33"/>
      <c r="BB161" s="33"/>
      <c r="BC161" s="33"/>
      <c r="BD161" s="33"/>
      <c r="BE161" s="33"/>
    </row>
    <row r="162" spans="2:61" ht="17.100000000000001" customHeight="1" thickTop="1">
      <c r="X162" s="701" t="s">
        <v>330</v>
      </c>
      <c r="Y162" s="702"/>
      <c r="Z162" s="715"/>
      <c r="AA162" s="1019"/>
      <c r="AB162" s="1012">
        <f t="shared" si="135"/>
        <v>0</v>
      </c>
      <c r="AC162" s="1012">
        <f t="shared" si="137"/>
        <v>0</v>
      </c>
      <c r="AD162" s="1012">
        <f t="shared" si="137"/>
        <v>0.33333333333333326</v>
      </c>
      <c r="AE162" s="1012">
        <f t="shared" si="137"/>
        <v>0.75</v>
      </c>
      <c r="AF162" s="1012">
        <f t="shared" si="137"/>
        <v>1.6428571428571415</v>
      </c>
      <c r="AG162" s="1012">
        <f t="shared" si="137"/>
        <v>-4.2107367502491555E-2</v>
      </c>
      <c r="AH162" s="1012">
        <f t="shared" si="137"/>
        <v>-0.11064149668105405</v>
      </c>
      <c r="AI162" s="1012">
        <f t="shared" si="137"/>
        <v>-7.2162754049542865E-4</v>
      </c>
      <c r="AJ162" s="1012">
        <f t="shared" si="137"/>
        <v>0.63673055703619363</v>
      </c>
      <c r="AK162" s="1012">
        <f t="shared" si="137"/>
        <v>-0.34175603625511064</v>
      </c>
      <c r="AL162" s="1012">
        <f t="shared" si="137"/>
        <v>4.8600436891291343E-2</v>
      </c>
      <c r="AM162" s="1012">
        <f t="shared" si="137"/>
        <v>0.39307243548951543</v>
      </c>
      <c r="AN162" s="1012">
        <f t="shared" si="137"/>
        <v>0.10088750432844029</v>
      </c>
      <c r="AO162" s="1012">
        <f t="shared" si="137"/>
        <v>0.22806350928621666</v>
      </c>
      <c r="AP162" s="1012">
        <f t="shared" si="137"/>
        <v>2.4023256790168581</v>
      </c>
      <c r="AQ162" s="1012">
        <f t="shared" si="137"/>
        <v>-0.12516391962418638</v>
      </c>
      <c r="AR162" s="1012">
        <f t="shared" si="137"/>
        <v>0.10671310719888316</v>
      </c>
      <c r="AS162" s="1012">
        <f t="shared" si="137"/>
        <v>-3.0540673737667223E-2</v>
      </c>
      <c r="AT162" s="1012">
        <f t="shared" si="137"/>
        <v>-5.5271729865190578E-3</v>
      </c>
      <c r="AU162" s="1012">
        <f t="shared" si="137"/>
        <v>0.17381533412023065</v>
      </c>
      <c r="AV162" s="1012">
        <f t="shared" si="137"/>
        <v>0.14008316505664564</v>
      </c>
      <c r="AW162" s="1012">
        <f t="shared" si="137"/>
        <v>-0.19581613118064001</v>
      </c>
      <c r="AX162" s="1012">
        <f t="shared" si="137"/>
        <v>8.3933932390472643E-2</v>
      </c>
      <c r="AY162" s="703">
        <f t="shared" ref="AY162" si="138">SUM(AY163:AY165)</f>
        <v>0</v>
      </c>
      <c r="AZ162" s="703">
        <f t="shared" ref="AZ162:BE162" si="139">SUM(AZ163:AZ165)</f>
        <v>0</v>
      </c>
      <c r="BA162" s="703">
        <f t="shared" si="139"/>
        <v>0</v>
      </c>
      <c r="BB162" s="703">
        <f t="shared" si="139"/>
        <v>0</v>
      </c>
      <c r="BC162" s="703">
        <f t="shared" si="139"/>
        <v>0</v>
      </c>
      <c r="BD162" s="703">
        <f t="shared" si="139"/>
        <v>0</v>
      </c>
      <c r="BE162" s="703">
        <f t="shared" si="139"/>
        <v>0</v>
      </c>
    </row>
    <row r="163" spans="2:61" ht="17.100000000000001" customHeight="1">
      <c r="X163" s="701"/>
      <c r="Y163" s="519" t="s">
        <v>514</v>
      </c>
      <c r="Z163" s="717"/>
      <c r="AA163" s="1006"/>
      <c r="AB163" s="1008">
        <f t="shared" si="135"/>
        <v>0</v>
      </c>
      <c r="AC163" s="1008">
        <f t="shared" si="137"/>
        <v>0</v>
      </c>
      <c r="AD163" s="1008">
        <f t="shared" si="137"/>
        <v>0.33333333333333326</v>
      </c>
      <c r="AE163" s="1008">
        <f t="shared" si="137"/>
        <v>0.75000000000000022</v>
      </c>
      <c r="AF163" s="1008">
        <f t="shared" si="137"/>
        <v>1.6428571428571428</v>
      </c>
      <c r="AG163" s="1008">
        <f t="shared" si="137"/>
        <v>0</v>
      </c>
      <c r="AH163" s="1008">
        <f t="shared" si="137"/>
        <v>0</v>
      </c>
      <c r="AI163" s="1008">
        <f t="shared" si="137"/>
        <v>0</v>
      </c>
      <c r="AJ163" s="1008">
        <f t="shared" si="137"/>
        <v>0</v>
      </c>
      <c r="AK163" s="1008">
        <f t="shared" si="137"/>
        <v>9.090909090909105E-2</v>
      </c>
      <c r="AL163" s="1008">
        <f t="shared" si="137"/>
        <v>0</v>
      </c>
      <c r="AM163" s="1008">
        <f t="shared" si="137"/>
        <v>1.6666666666666661</v>
      </c>
      <c r="AN163" s="1008">
        <f t="shared" si="137"/>
        <v>-0.625</v>
      </c>
      <c r="AO163" s="1008">
        <f t="shared" si="137"/>
        <v>0</v>
      </c>
      <c r="AP163" s="1008">
        <f t="shared" si="137"/>
        <v>48.333333333333321</v>
      </c>
      <c r="AQ163" s="1008">
        <f t="shared" si="137"/>
        <v>-0.19932432432432434</v>
      </c>
      <c r="AR163" s="1008">
        <f t="shared" si="137"/>
        <v>4.4303797468354444E-2</v>
      </c>
      <c r="AS163" s="1008">
        <f t="shared" si="137"/>
        <v>7.4747474747474785E-2</v>
      </c>
      <c r="AT163" s="1008">
        <f t="shared" si="137"/>
        <v>5.0751879699248104E-2</v>
      </c>
      <c r="AU163" s="1008">
        <f t="shared" si="137"/>
        <v>0.19856887298747772</v>
      </c>
      <c r="AV163" s="1008">
        <f t="shared" si="137"/>
        <v>0.18208955223880574</v>
      </c>
      <c r="AW163" s="1008">
        <f t="shared" si="137"/>
        <v>-0.2234848484848484</v>
      </c>
      <c r="AX163" s="1008">
        <f t="shared" si="137"/>
        <v>0.16260162601626016</v>
      </c>
      <c r="AY163" s="14">
        <v>0</v>
      </c>
      <c r="AZ163" s="14">
        <v>0</v>
      </c>
      <c r="BA163" s="14">
        <v>0</v>
      </c>
      <c r="BB163" s="14">
        <v>0</v>
      </c>
      <c r="BC163" s="14">
        <v>0</v>
      </c>
      <c r="BD163" s="14">
        <v>0</v>
      </c>
      <c r="BE163" s="14">
        <v>0</v>
      </c>
    </row>
    <row r="164" spans="2:61" ht="17.100000000000001" customHeight="1">
      <c r="X164" s="701"/>
      <c r="Y164" s="519" t="s">
        <v>218</v>
      </c>
      <c r="Z164" s="717"/>
      <c r="AA164" s="1006"/>
      <c r="AB164" s="1008">
        <f t="shared" si="135"/>
        <v>0</v>
      </c>
      <c r="AC164" s="1008">
        <f t="shared" si="137"/>
        <v>0</v>
      </c>
      <c r="AD164" s="1008">
        <f t="shared" si="137"/>
        <v>0.33333333333333326</v>
      </c>
      <c r="AE164" s="1008">
        <f t="shared" si="137"/>
        <v>0.75</v>
      </c>
      <c r="AF164" s="1008">
        <f t="shared" si="137"/>
        <v>1.6428571428571415</v>
      </c>
      <c r="AG164" s="1008">
        <f t="shared" si="137"/>
        <v>3.9558038143612251E-3</v>
      </c>
      <c r="AH164" s="1008">
        <f t="shared" si="137"/>
        <v>-0.2643292338880725</v>
      </c>
      <c r="AI164" s="1008">
        <f t="shared" si="137"/>
        <v>-4.4987541285180899E-2</v>
      </c>
      <c r="AJ164" s="1008">
        <f t="shared" si="137"/>
        <v>0.78253200818654567</v>
      </c>
      <c r="AK164" s="1008">
        <f t="shared" si="137"/>
        <v>-0.52949743521128267</v>
      </c>
      <c r="AL164" s="1008">
        <f t="shared" si="137"/>
        <v>0.17759067485712654</v>
      </c>
      <c r="AM164" s="1008">
        <f t="shared" si="137"/>
        <v>0.42051455996848786</v>
      </c>
      <c r="AN164" s="1008">
        <f t="shared" si="137"/>
        <v>-0.21735162579931588</v>
      </c>
      <c r="AO164" s="1008">
        <f t="shared" si="137"/>
        <v>0.39284637572437986</v>
      </c>
      <c r="AP164" s="1008">
        <f t="shared" si="137"/>
        <v>-0.1128852292436261</v>
      </c>
      <c r="AQ164" s="1008">
        <f t="shared" si="137"/>
        <v>0.19945856843650289</v>
      </c>
      <c r="AR164" s="1008">
        <f t="shared" si="137"/>
        <v>0.2692134308069285</v>
      </c>
      <c r="AS164" s="1008">
        <f t="shared" si="137"/>
        <v>-7.2890234072835569E-2</v>
      </c>
      <c r="AT164" s="1008">
        <f t="shared" si="137"/>
        <v>-0.19868570867244095</v>
      </c>
      <c r="AU164" s="1008">
        <f t="shared" si="137"/>
        <v>4.7004942394059057E-2</v>
      </c>
      <c r="AV164" s="1008">
        <f t="shared" si="137"/>
        <v>-8.3222353677957828E-2</v>
      </c>
      <c r="AW164" s="1008">
        <f t="shared" si="137"/>
        <v>1.2635925158163142E-2</v>
      </c>
      <c r="AX164" s="1008">
        <f t="shared" si="137"/>
        <v>-0.37990761400694939</v>
      </c>
      <c r="AY164" s="14">
        <v>0</v>
      </c>
      <c r="AZ164" s="14">
        <v>0</v>
      </c>
      <c r="BA164" s="14">
        <v>0</v>
      </c>
      <c r="BB164" s="14">
        <v>0</v>
      </c>
      <c r="BC164" s="14">
        <v>0</v>
      </c>
      <c r="BD164" s="14">
        <v>0</v>
      </c>
      <c r="BE164" s="14">
        <v>0</v>
      </c>
    </row>
    <row r="165" spans="2:61" ht="17.100000000000001" customHeight="1" thickBot="1">
      <c r="X165" s="701"/>
      <c r="Y165" s="700" t="s">
        <v>503</v>
      </c>
      <c r="Z165" s="719"/>
      <c r="AA165" s="1007"/>
      <c r="AB165" s="1013">
        <f t="shared" si="135"/>
        <v>0</v>
      </c>
      <c r="AC165" s="1013">
        <f t="shared" si="137"/>
        <v>0</v>
      </c>
      <c r="AD165" s="1013">
        <f t="shared" si="137"/>
        <v>0.33333333333333326</v>
      </c>
      <c r="AE165" s="1013">
        <f t="shared" si="137"/>
        <v>0.75</v>
      </c>
      <c r="AF165" s="1013">
        <f t="shared" si="137"/>
        <v>1.6428571428571432</v>
      </c>
      <c r="AG165" s="1013">
        <f t="shared" si="137"/>
        <v>-0.58961798703967971</v>
      </c>
      <c r="AH165" s="1013">
        <f t="shared" si="137"/>
        <v>3.6150896568489577</v>
      </c>
      <c r="AI165" s="1013">
        <f t="shared" si="137"/>
        <v>0.18487563483902258</v>
      </c>
      <c r="AJ165" s="1013">
        <f t="shared" si="137"/>
        <v>0.48662093428045394</v>
      </c>
      <c r="AK165" s="1013">
        <f t="shared" si="137"/>
        <v>0.26371325548722946</v>
      </c>
      <c r="AL165" s="1013">
        <f t="shared" si="137"/>
        <v>-0.13124533002343641</v>
      </c>
      <c r="AM165" s="1013">
        <f t="shared" si="137"/>
        <v>-0.12288023671850612</v>
      </c>
      <c r="AN165" s="1013">
        <f t="shared" si="137"/>
        <v>1.9540338970496327</v>
      </c>
      <c r="AO165" s="1013">
        <f t="shared" si="137"/>
        <v>0.11488468747453373</v>
      </c>
      <c r="AP165" s="1013">
        <f t="shared" si="137"/>
        <v>-0.57264488704650929</v>
      </c>
      <c r="AQ165" s="1013">
        <f t="shared" si="137"/>
        <v>0.20399019801328855</v>
      </c>
      <c r="AR165" s="1013">
        <f t="shared" si="137"/>
        <v>0.33605345508107676</v>
      </c>
      <c r="AS165" s="1013">
        <f t="shared" si="137"/>
        <v>-0.72851934828429599</v>
      </c>
      <c r="AT165" s="1013">
        <f t="shared" si="137"/>
        <v>-0.25186957711976143</v>
      </c>
      <c r="AU165" s="1013">
        <f t="shared" si="137"/>
        <v>0.14329844704403749</v>
      </c>
      <c r="AV165" s="1013">
        <f t="shared" si="137"/>
        <v>-8.0838308720684759E-2</v>
      </c>
      <c r="AW165" s="1013">
        <f t="shared" si="137"/>
        <v>-0.14427401457273592</v>
      </c>
      <c r="AX165" s="1013">
        <f t="shared" si="137"/>
        <v>3.0902631029477545E-2</v>
      </c>
      <c r="AY165" s="289">
        <v>0</v>
      </c>
      <c r="AZ165" s="289">
        <v>0</v>
      </c>
      <c r="BA165" s="289">
        <v>0</v>
      </c>
      <c r="BB165" s="289">
        <v>0</v>
      </c>
      <c r="BC165" s="289">
        <v>0</v>
      </c>
      <c r="BD165" s="289">
        <v>0</v>
      </c>
      <c r="BE165" s="289">
        <v>0</v>
      </c>
    </row>
    <row r="166" spans="2:61" ht="17.100000000000001" customHeight="1" thickTop="1">
      <c r="B166" s="1" t="s">
        <v>52</v>
      </c>
      <c r="X166" s="522" t="s">
        <v>227</v>
      </c>
      <c r="Y166" s="523"/>
      <c r="Z166" s="716"/>
      <c r="AA166" s="1020"/>
      <c r="AB166" s="222">
        <f t="shared" si="135"/>
        <v>0.10581089064431826</v>
      </c>
      <c r="AC166" s="222">
        <f t="shared" si="137"/>
        <v>5.0076508355885396E-2</v>
      </c>
      <c r="AD166" s="222">
        <f t="shared" si="137"/>
        <v>9.1692358910477445E-2</v>
      </c>
      <c r="AE166" s="222">
        <f t="shared" si="137"/>
        <v>0.10652194980580454</v>
      </c>
      <c r="AF166" s="222">
        <f t="shared" si="137"/>
        <v>0.19924861918660008</v>
      </c>
      <c r="AG166" s="222">
        <f t="shared" si="137"/>
        <v>1.0069825062702042E-2</v>
      </c>
      <c r="AH166" s="222">
        <f t="shared" si="137"/>
        <v>-1.6122403349004055E-2</v>
      </c>
      <c r="AI166" s="222">
        <f t="shared" si="137"/>
        <v>-9.1319995102951967E-2</v>
      </c>
      <c r="AJ166" s="222">
        <f t="shared" si="137"/>
        <v>-0.12592500450262722</v>
      </c>
      <c r="AK166" s="222">
        <f t="shared" si="137"/>
        <v>-0.10663419119434725</v>
      </c>
      <c r="AL166" s="222">
        <f t="shared" si="137"/>
        <v>-0.15131563926446434</v>
      </c>
      <c r="AM166" s="222">
        <f t="shared" si="137"/>
        <v>-0.11707070333578029</v>
      </c>
      <c r="AN166" s="222">
        <f t="shared" si="137"/>
        <v>-2.1137521724804986E-2</v>
      </c>
      <c r="AO166" s="222">
        <f t="shared" si="137"/>
        <v>-0.11503148226575588</v>
      </c>
      <c r="AP166" s="222">
        <f t="shared" si="137"/>
        <v>1.6138781623225906E-2</v>
      </c>
      <c r="AQ166" s="222">
        <f t="shared" si="137"/>
        <v>8.0357799510050176E-2</v>
      </c>
      <c r="AR166" s="222">
        <f t="shared" si="137"/>
        <v>2.0088758290480735E-2</v>
      </c>
      <c r="AS166" s="222">
        <f t="shared" si="137"/>
        <v>-6.8604516156838269E-3</v>
      </c>
      <c r="AT166" s="222">
        <f t="shared" si="137"/>
        <v>-5.9706013243763678E-2</v>
      </c>
      <c r="AU166" s="222">
        <f t="shared" si="137"/>
        <v>9.603017114559953E-2</v>
      </c>
      <c r="AV166" s="222">
        <f t="shared" si="137"/>
        <v>7.249769887514268E-2</v>
      </c>
      <c r="AW166" s="222">
        <f t="shared" si="137"/>
        <v>7.8153757354819664E-2</v>
      </c>
      <c r="AX166" s="222">
        <f t="shared" si="137"/>
        <v>6.9420397039515525E-2</v>
      </c>
      <c r="AY166" s="222"/>
      <c r="AZ166" s="222"/>
      <c r="BA166" s="222"/>
      <c r="BB166" s="222"/>
      <c r="BC166" s="222"/>
      <c r="BD166" s="222"/>
      <c r="BE166" s="222"/>
      <c r="BG166" s="191"/>
      <c r="BH166" s="191"/>
      <c r="BI166" s="191"/>
    </row>
    <row r="167" spans="2:61" s="386" customFormat="1" ht="17.100000000000001" customHeight="1">
      <c r="X167" s="708"/>
      <c r="Y167" s="708"/>
      <c r="Z167" s="709"/>
      <c r="AA167" s="709"/>
      <c r="AB167" s="709"/>
      <c r="AC167" s="709"/>
      <c r="AD167" s="709"/>
      <c r="AE167" s="709"/>
      <c r="AF167" s="709"/>
      <c r="AG167" s="709"/>
      <c r="AH167" s="709"/>
      <c r="AI167" s="709"/>
      <c r="AJ167" s="709"/>
      <c r="AK167" s="709"/>
      <c r="AL167" s="709"/>
      <c r="AM167" s="709"/>
      <c r="AN167" s="709"/>
      <c r="AO167" s="709"/>
      <c r="AP167" s="709"/>
      <c r="AQ167" s="709"/>
      <c r="AR167" s="709"/>
      <c r="AS167" s="709"/>
      <c r="AT167" s="709"/>
      <c r="AU167" s="709"/>
      <c r="AV167" s="709"/>
      <c r="AW167" s="709"/>
      <c r="AX167" s="709"/>
      <c r="AY167" s="709"/>
      <c r="AZ167" s="709"/>
      <c r="BA167" s="709"/>
      <c r="BB167" s="709"/>
      <c r="BC167" s="709"/>
      <c r="BD167" s="709"/>
      <c r="BE167" s="709"/>
      <c r="BG167" s="710"/>
      <c r="BH167" s="710"/>
      <c r="BI167" s="710"/>
    </row>
  </sheetData>
  <phoneticPr fontId="9"/>
  <pageMargins left="0.78740157480314965" right="0.78740157480314965" top="0.98425196850393704" bottom="0.98425196850393704" header="0.51181102362204722" footer="0.51181102362204722"/>
  <pageSetup paperSize="9" scale="30" orientation="landscape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F60"/>
  <sheetViews>
    <sheetView zoomScale="90" zoomScaleNormal="90" workbookViewId="0">
      <pane xSplit="26" ySplit="4" topLeftCell="AZ41" activePane="bottomRight" state="frozen"/>
      <selection activeCell="AQ33" sqref="AQ33"/>
      <selection pane="topRight" activeCell="AQ33" sqref="AQ33"/>
      <selection pane="bottomLeft" activeCell="AQ33" sqref="AQ33"/>
      <selection pane="bottomRight" activeCell="AY65" sqref="AY65"/>
    </sheetView>
  </sheetViews>
  <sheetFormatPr defaultColWidth="9" defaultRowHeight="13.8"/>
  <cols>
    <col min="1" max="1" width="1.6640625" style="199" customWidth="1"/>
    <col min="2" max="23" width="0" style="199" hidden="1" customWidth="1"/>
    <col min="24" max="24" width="1.6640625" style="199" hidden="1" customWidth="1"/>
    <col min="25" max="25" width="2" style="199" customWidth="1"/>
    <col min="26" max="26" width="26.33203125" style="199" customWidth="1"/>
    <col min="27" max="48" width="10.6640625" style="199" customWidth="1"/>
    <col min="49" max="50" width="11.44140625" style="199" customWidth="1"/>
    <col min="51" max="51" width="13.21875" style="199" customWidth="1"/>
    <col min="52" max="16384" width="9" style="199"/>
  </cols>
  <sheetData>
    <row r="1" spans="1:51" ht="24">
      <c r="A1" s="524" t="s">
        <v>228</v>
      </c>
      <c r="AQ1" s="201"/>
      <c r="AR1" s="201"/>
      <c r="AS1" s="201"/>
      <c r="AT1" s="201"/>
      <c r="AU1" s="201"/>
      <c r="AV1" s="201"/>
      <c r="AW1" s="201"/>
      <c r="AX1" s="201"/>
      <c r="AY1" s="200"/>
    </row>
    <row r="3" spans="1:51">
      <c r="Y3" s="199" t="s">
        <v>230</v>
      </c>
    </row>
    <row r="4" spans="1:51">
      <c r="Y4" s="241" t="s">
        <v>58</v>
      </c>
      <c r="Z4" s="242"/>
      <c r="AA4" s="243">
        <v>1990</v>
      </c>
      <c r="AB4" s="243">
        <v>1991</v>
      </c>
      <c r="AC4" s="243">
        <v>1992</v>
      </c>
      <c r="AD4" s="243">
        <v>1993</v>
      </c>
      <c r="AE4" s="243">
        <v>1994</v>
      </c>
      <c r="AF4" s="243">
        <v>1995</v>
      </c>
      <c r="AG4" s="243">
        <v>1996</v>
      </c>
      <c r="AH4" s="243">
        <v>1997</v>
      </c>
      <c r="AI4" s="243">
        <v>1998</v>
      </c>
      <c r="AJ4" s="243">
        <v>1999</v>
      </c>
      <c r="AK4" s="243">
        <v>2000</v>
      </c>
      <c r="AL4" s="243">
        <v>2001</v>
      </c>
      <c r="AM4" s="243">
        <v>2002</v>
      </c>
      <c r="AN4" s="243">
        <v>2003</v>
      </c>
      <c r="AO4" s="243">
        <v>2004</v>
      </c>
      <c r="AP4" s="243">
        <v>2005</v>
      </c>
      <c r="AQ4" s="243">
        <v>2006</v>
      </c>
      <c r="AR4" s="243">
        <v>2007</v>
      </c>
      <c r="AS4" s="243">
        <v>2008</v>
      </c>
      <c r="AT4" s="243">
        <v>2009</v>
      </c>
      <c r="AU4" s="243">
        <f t="shared" ref="AU4:AW4" si="0">AT4+1</f>
        <v>2010</v>
      </c>
      <c r="AV4" s="243">
        <f t="shared" si="0"/>
        <v>2011</v>
      </c>
      <c r="AW4" s="243">
        <f t="shared" si="0"/>
        <v>2012</v>
      </c>
      <c r="AX4" s="243">
        <f>AW4+1</f>
        <v>2013</v>
      </c>
    </row>
    <row r="5" spans="1:51" ht="15" customHeight="1">
      <c r="Y5" s="244" t="s">
        <v>59</v>
      </c>
      <c r="Z5" s="237"/>
      <c r="AA5" s="240">
        <v>41156.485000000001</v>
      </c>
      <c r="AB5" s="240">
        <v>41797.445</v>
      </c>
      <c r="AC5" s="240">
        <v>42457.974999999999</v>
      </c>
      <c r="AD5" s="240">
        <v>43077.125999999997</v>
      </c>
      <c r="AE5" s="240">
        <v>43665.843000000001</v>
      </c>
      <c r="AF5" s="240">
        <v>44235.735000000001</v>
      </c>
      <c r="AG5" s="240">
        <v>44830.961000000003</v>
      </c>
      <c r="AH5" s="240">
        <v>45498.173000000003</v>
      </c>
      <c r="AI5" s="240">
        <v>46156.796000000002</v>
      </c>
      <c r="AJ5" s="240">
        <v>46811.712</v>
      </c>
      <c r="AK5" s="240">
        <v>47419.904999999999</v>
      </c>
      <c r="AL5" s="240">
        <v>48015.250999999997</v>
      </c>
      <c r="AM5" s="240">
        <v>48637.788999999997</v>
      </c>
      <c r="AN5" s="240">
        <v>49260.790999999997</v>
      </c>
      <c r="AO5" s="240">
        <v>49837.731</v>
      </c>
      <c r="AP5" s="240">
        <v>50382.080999999998</v>
      </c>
      <c r="AQ5" s="240">
        <v>51102.004999999997</v>
      </c>
      <c r="AR5" s="240">
        <v>51713</v>
      </c>
      <c r="AS5" s="240">
        <v>52324.877</v>
      </c>
      <c r="AT5" s="240">
        <v>52877.802000000003</v>
      </c>
      <c r="AU5" s="240">
        <v>53363</v>
      </c>
      <c r="AV5" s="240">
        <v>53783</v>
      </c>
      <c r="AW5" s="240">
        <v>54171</v>
      </c>
      <c r="AX5" s="240">
        <v>54595</v>
      </c>
    </row>
    <row r="6" spans="1:51">
      <c r="Y6" s="525" t="s">
        <v>75</v>
      </c>
    </row>
    <row r="8" spans="1:51" ht="16.2">
      <c r="Y8" s="199" t="s">
        <v>236</v>
      </c>
    </row>
    <row r="9" spans="1:51">
      <c r="Y9" s="241" t="s">
        <v>58</v>
      </c>
      <c r="Z9" s="242"/>
      <c r="AA9" s="243">
        <v>1990</v>
      </c>
      <c r="AB9" s="243">
        <v>1991</v>
      </c>
      <c r="AC9" s="243">
        <v>1992</v>
      </c>
      <c r="AD9" s="243">
        <v>1993</v>
      </c>
      <c r="AE9" s="243">
        <v>1994</v>
      </c>
      <c r="AF9" s="243">
        <v>1995</v>
      </c>
      <c r="AG9" s="243">
        <v>1996</v>
      </c>
      <c r="AH9" s="243">
        <v>1997</v>
      </c>
      <c r="AI9" s="243">
        <v>1998</v>
      </c>
      <c r="AJ9" s="243">
        <v>1999</v>
      </c>
      <c r="AK9" s="243">
        <v>2000</v>
      </c>
      <c r="AL9" s="243">
        <v>2001</v>
      </c>
      <c r="AM9" s="243">
        <v>2002</v>
      </c>
      <c r="AN9" s="243">
        <v>2003</v>
      </c>
      <c r="AO9" s="243">
        <v>2004</v>
      </c>
      <c r="AP9" s="243">
        <v>2005</v>
      </c>
      <c r="AQ9" s="243">
        <v>2006</v>
      </c>
      <c r="AR9" s="243">
        <v>2007</v>
      </c>
      <c r="AS9" s="243">
        <v>2008</v>
      </c>
      <c r="AT9" s="243">
        <v>2009</v>
      </c>
      <c r="AU9" s="243">
        <f t="shared" ref="AU9:AW9" si="1">AT9+1</f>
        <v>2010</v>
      </c>
      <c r="AV9" s="243">
        <f t="shared" si="1"/>
        <v>2011</v>
      </c>
      <c r="AW9" s="243">
        <f t="shared" si="1"/>
        <v>2012</v>
      </c>
      <c r="AX9" s="243">
        <f>AW9+1</f>
        <v>2013</v>
      </c>
    </row>
    <row r="10" spans="1:51" s="526" customFormat="1" ht="15" customHeight="1">
      <c r="Y10" s="527" t="s">
        <v>60</v>
      </c>
      <c r="Z10" s="528"/>
      <c r="AA10" s="529">
        <f t="shared" ref="AA10:AQ10" si="2">SUM(AA11:AA20)</f>
        <v>4892.4449272097418</v>
      </c>
      <c r="AB10" s="529">
        <f t="shared" si="2"/>
        <v>4935.0013829469053</v>
      </c>
      <c r="AC10" s="529">
        <f t="shared" si="2"/>
        <v>5149.7749723402094</v>
      </c>
      <c r="AD10" s="529">
        <f t="shared" si="2"/>
        <v>5202.3297043607299</v>
      </c>
      <c r="AE10" s="529">
        <f t="shared" si="2"/>
        <v>5512.0580187343639</v>
      </c>
      <c r="AF10" s="529">
        <f t="shared" si="2"/>
        <v>5618.6186251677454</v>
      </c>
      <c r="AG10" s="529">
        <f t="shared" si="2"/>
        <v>5578.9140373346045</v>
      </c>
      <c r="AH10" s="529">
        <f t="shared" si="2"/>
        <v>5336.1687121261339</v>
      </c>
      <c r="AI10" s="529">
        <f t="shared" si="2"/>
        <v>5263.2503917339945</v>
      </c>
      <c r="AJ10" s="529">
        <f t="shared" si="2"/>
        <v>5393.0371317895606</v>
      </c>
      <c r="AK10" s="529">
        <f t="shared" si="2"/>
        <v>5400.0208483018087</v>
      </c>
      <c r="AL10" s="529">
        <f t="shared" si="2"/>
        <v>5356.0394789204202</v>
      </c>
      <c r="AM10" s="529">
        <f t="shared" si="2"/>
        <v>5602.1049945472269</v>
      </c>
      <c r="AN10" s="529">
        <f t="shared" si="2"/>
        <v>5550.6039265457048</v>
      </c>
      <c r="AO10" s="529">
        <f t="shared" si="2"/>
        <v>5432.9721145167996</v>
      </c>
      <c r="AP10" s="529">
        <f t="shared" si="2"/>
        <v>5503.6387548821895</v>
      </c>
      <c r="AQ10" s="529">
        <f t="shared" si="2"/>
        <v>5262.5850472220973</v>
      </c>
      <c r="AR10" s="529">
        <f t="shared" ref="AR10:AV10" si="3">SUM(AR11:AR20)</f>
        <v>5429.5684007449017</v>
      </c>
      <c r="AS10" s="529">
        <f t="shared" si="3"/>
        <v>5221.9892933603987</v>
      </c>
      <c r="AT10" s="529">
        <f t="shared" si="3"/>
        <v>5009.6612634974008</v>
      </c>
      <c r="AU10" s="529">
        <f t="shared" si="3"/>
        <v>4954.7548377397379</v>
      </c>
      <c r="AV10" s="529">
        <f t="shared" si="3"/>
        <v>5276.7878244172643</v>
      </c>
      <c r="AW10" s="529">
        <f>SUM(AW11:AW20)</f>
        <v>5494.6057627891314</v>
      </c>
      <c r="AX10" s="529">
        <f>SUM(AX11:AX20)</f>
        <v>5366.6224319248477</v>
      </c>
    </row>
    <row r="11" spans="1:51" s="526" customFormat="1" ht="15" customHeight="1">
      <c r="Y11" s="530"/>
      <c r="Z11" s="531" t="s">
        <v>61</v>
      </c>
      <c r="AA11" s="532">
        <v>7.5370830754100098</v>
      </c>
      <c r="AB11" s="532">
        <v>6.5892939991309163</v>
      </c>
      <c r="AC11" s="532">
        <v>8.6897522675516079</v>
      </c>
      <c r="AD11" s="532">
        <v>7.1365956181998875</v>
      </c>
      <c r="AE11" s="532">
        <v>5.1540336397927788</v>
      </c>
      <c r="AF11" s="532">
        <v>3.9856886870462311</v>
      </c>
      <c r="AG11" s="532">
        <v>5.6752195424630756</v>
      </c>
      <c r="AH11" s="532">
        <v>4.5720999727413343</v>
      </c>
      <c r="AI11" s="532">
        <v>2.8976523990064322</v>
      </c>
      <c r="AJ11" s="532">
        <v>0</v>
      </c>
      <c r="AK11" s="532">
        <v>0</v>
      </c>
      <c r="AL11" s="532">
        <v>0</v>
      </c>
      <c r="AM11" s="532">
        <v>0</v>
      </c>
      <c r="AN11" s="532">
        <v>0</v>
      </c>
      <c r="AO11" s="532">
        <v>0</v>
      </c>
      <c r="AP11" s="532">
        <v>0</v>
      </c>
      <c r="AQ11" s="532">
        <v>0</v>
      </c>
      <c r="AR11" s="532">
        <v>0</v>
      </c>
      <c r="AS11" s="532">
        <v>0</v>
      </c>
      <c r="AT11" s="532">
        <v>0</v>
      </c>
      <c r="AU11" s="532">
        <v>0</v>
      </c>
      <c r="AV11" s="532">
        <v>0</v>
      </c>
      <c r="AW11" s="532">
        <v>0</v>
      </c>
      <c r="AX11" s="532">
        <v>0</v>
      </c>
    </row>
    <row r="12" spans="1:51" s="526" customFormat="1" ht="15" customHeight="1">
      <c r="Y12" s="530"/>
      <c r="Z12" s="533" t="s">
        <v>62</v>
      </c>
      <c r="AA12" s="532">
        <v>623.76435392210692</v>
      </c>
      <c r="AB12" s="532">
        <v>600.13055558980238</v>
      </c>
      <c r="AC12" s="532">
        <v>645.12499693971131</v>
      </c>
      <c r="AD12" s="532">
        <v>687.05832790036629</v>
      </c>
      <c r="AE12" s="532">
        <v>634.19507945014345</v>
      </c>
      <c r="AF12" s="532">
        <v>695.70928448228108</v>
      </c>
      <c r="AG12" s="532">
        <v>668.39303450240482</v>
      </c>
      <c r="AH12" s="532">
        <v>649.00040566489542</v>
      </c>
      <c r="AI12" s="532">
        <v>625.2976946419642</v>
      </c>
      <c r="AJ12" s="532">
        <v>650.9267210731349</v>
      </c>
      <c r="AK12" s="532">
        <v>684.30699231647168</v>
      </c>
      <c r="AL12" s="532">
        <v>625.66341914585246</v>
      </c>
      <c r="AM12" s="532">
        <v>656.04171848651072</v>
      </c>
      <c r="AN12" s="532">
        <v>571.66551639777629</v>
      </c>
      <c r="AO12" s="532">
        <v>590.42769695504091</v>
      </c>
      <c r="AP12" s="532">
        <v>632.93603209281719</v>
      </c>
      <c r="AQ12" s="532">
        <v>553.96866976938816</v>
      </c>
      <c r="AR12" s="532">
        <v>521.6480771412256</v>
      </c>
      <c r="AS12" s="532">
        <v>475.87680495147401</v>
      </c>
      <c r="AT12" s="532">
        <v>460.03856863657876</v>
      </c>
      <c r="AU12" s="532">
        <v>493.41646282801048</v>
      </c>
      <c r="AV12" s="532">
        <v>472.64800688484343</v>
      </c>
      <c r="AW12" s="532">
        <v>448.5406361619884</v>
      </c>
      <c r="AX12" s="532">
        <v>422.78013865532574</v>
      </c>
    </row>
    <row r="13" spans="1:51" s="526" customFormat="1" ht="15" customHeight="1">
      <c r="Y13" s="530"/>
      <c r="Z13" s="533" t="s">
        <v>24</v>
      </c>
      <c r="AA13" s="532">
        <v>345.83276916978502</v>
      </c>
      <c r="AB13" s="532">
        <v>347.06488014265989</v>
      </c>
      <c r="AC13" s="532">
        <v>348.19174714607112</v>
      </c>
      <c r="AD13" s="532">
        <v>371.80396951500501</v>
      </c>
      <c r="AE13" s="532">
        <v>368.27993507958706</v>
      </c>
      <c r="AF13" s="532">
        <v>368.26667429827779</v>
      </c>
      <c r="AG13" s="532">
        <v>370.0186579036108</v>
      </c>
      <c r="AH13" s="532">
        <v>357.50157556586714</v>
      </c>
      <c r="AI13" s="532">
        <v>362.34851036045126</v>
      </c>
      <c r="AJ13" s="532">
        <v>356.30724084280217</v>
      </c>
      <c r="AK13" s="532">
        <v>353.12132382631256</v>
      </c>
      <c r="AL13" s="532">
        <v>334.95663964697883</v>
      </c>
      <c r="AM13" s="532">
        <v>331.42758564652036</v>
      </c>
      <c r="AN13" s="532">
        <v>341.45970279694484</v>
      </c>
      <c r="AO13" s="532">
        <v>308.28049478922475</v>
      </c>
      <c r="AP13" s="532">
        <v>301.83422849318612</v>
      </c>
      <c r="AQ13" s="532">
        <v>293.31990628747849</v>
      </c>
      <c r="AR13" s="532">
        <v>296.58312946190557</v>
      </c>
      <c r="AS13" s="532">
        <v>271.04460040149121</v>
      </c>
      <c r="AT13" s="532">
        <v>258.00903094633179</v>
      </c>
      <c r="AU13" s="532">
        <v>269.8721004185694</v>
      </c>
      <c r="AV13" s="532">
        <v>243.01108853848686</v>
      </c>
      <c r="AW13" s="532">
        <v>254.22344244518354</v>
      </c>
      <c r="AX13" s="532">
        <v>243.53402621830227</v>
      </c>
    </row>
    <row r="14" spans="1:51" s="526" customFormat="1" ht="15" customHeight="1">
      <c r="Y14" s="530"/>
      <c r="Z14" s="534" t="s">
        <v>63</v>
      </c>
      <c r="AA14" s="532">
        <v>441.01762119104353</v>
      </c>
      <c r="AB14" s="532">
        <v>456.91457066058041</v>
      </c>
      <c r="AC14" s="532">
        <v>467.63232100534464</v>
      </c>
      <c r="AD14" s="532">
        <v>486.39825537245031</v>
      </c>
      <c r="AE14" s="532">
        <v>448.7187082232204</v>
      </c>
      <c r="AF14" s="532">
        <v>476.263472692216</v>
      </c>
      <c r="AG14" s="532">
        <v>475.95535441747853</v>
      </c>
      <c r="AH14" s="532">
        <v>461.74462808186286</v>
      </c>
      <c r="AI14" s="532">
        <v>452.54348938655897</v>
      </c>
      <c r="AJ14" s="532">
        <v>457.69820743573473</v>
      </c>
      <c r="AK14" s="532">
        <v>460.62019861716709</v>
      </c>
      <c r="AL14" s="532">
        <v>447.5560520815182</v>
      </c>
      <c r="AM14" s="532">
        <v>455.27032388359567</v>
      </c>
      <c r="AN14" s="532">
        <v>450.06089228844019</v>
      </c>
      <c r="AO14" s="532">
        <v>432.43510094167647</v>
      </c>
      <c r="AP14" s="532">
        <v>446.94678277233481</v>
      </c>
      <c r="AQ14" s="532">
        <v>434.05310223280878</v>
      </c>
      <c r="AR14" s="532">
        <v>430.06935834412394</v>
      </c>
      <c r="AS14" s="532">
        <v>416.91181714320112</v>
      </c>
      <c r="AT14" s="532">
        <v>409.29429183505601</v>
      </c>
      <c r="AU14" s="532">
        <v>415.1185758192712</v>
      </c>
      <c r="AV14" s="532">
        <v>412.39497215872996</v>
      </c>
      <c r="AW14" s="532">
        <v>405.55528151100606</v>
      </c>
      <c r="AX14" s="532">
        <v>389.82796654045472</v>
      </c>
    </row>
    <row r="15" spans="1:51" s="526" customFormat="1" ht="15" customHeight="1">
      <c r="Y15" s="530"/>
      <c r="Z15" s="533" t="s">
        <v>64</v>
      </c>
      <c r="AA15" s="532">
        <v>1770.3081150650307</v>
      </c>
      <c r="AB15" s="532">
        <v>1774.5511519425174</v>
      </c>
      <c r="AC15" s="532">
        <v>1839.0902437251459</v>
      </c>
      <c r="AD15" s="532">
        <v>1736.4884182460648</v>
      </c>
      <c r="AE15" s="532">
        <v>1960.3865840537296</v>
      </c>
      <c r="AF15" s="532">
        <v>1908.6747732315907</v>
      </c>
      <c r="AG15" s="532">
        <v>1877.164962109689</v>
      </c>
      <c r="AH15" s="532">
        <v>1795.6366664939719</v>
      </c>
      <c r="AI15" s="532">
        <v>1777.5446318607019</v>
      </c>
      <c r="AJ15" s="532">
        <v>1893.2291307431296</v>
      </c>
      <c r="AK15" s="532">
        <v>1925.6780265794437</v>
      </c>
      <c r="AL15" s="532">
        <v>1897.488058022356</v>
      </c>
      <c r="AM15" s="532">
        <v>2056.9716085632854</v>
      </c>
      <c r="AN15" s="532">
        <v>2135.3650228733236</v>
      </c>
      <c r="AO15" s="532">
        <v>2106.9062488582304</v>
      </c>
      <c r="AP15" s="532">
        <v>2187.4533944496256</v>
      </c>
      <c r="AQ15" s="532">
        <v>2009.8024311091963</v>
      </c>
      <c r="AR15" s="532">
        <v>2302.9808662276068</v>
      </c>
      <c r="AS15" s="532">
        <v>2154.9533461417986</v>
      </c>
      <c r="AT15" s="532">
        <v>1960.6516058640509</v>
      </c>
      <c r="AU15" s="532">
        <v>2082.0642337492982</v>
      </c>
      <c r="AV15" s="532">
        <v>2436.7377533906147</v>
      </c>
      <c r="AW15" s="532">
        <v>2654.8399190661758</v>
      </c>
      <c r="AX15" s="532">
        <v>2628.6275270860028</v>
      </c>
    </row>
    <row r="16" spans="1:51" s="526" customFormat="1" ht="15" customHeight="1">
      <c r="Y16" s="530"/>
      <c r="Z16" s="533" t="s">
        <v>65</v>
      </c>
      <c r="AA16" s="532">
        <v>2.6177042200677971</v>
      </c>
      <c r="AB16" s="532">
        <v>2.3020099844182838</v>
      </c>
      <c r="AC16" s="532">
        <v>2.3171785280564241</v>
      </c>
      <c r="AD16" s="532">
        <v>2.1653812292558539</v>
      </c>
      <c r="AE16" s="532">
        <v>2.010242506090985</v>
      </c>
      <c r="AF16" s="532">
        <v>1.8999156975873495</v>
      </c>
      <c r="AG16" s="532">
        <v>1.7909155952983049</v>
      </c>
      <c r="AH16" s="532">
        <v>1.62494714706869</v>
      </c>
      <c r="AI16" s="532">
        <v>1.5801224889242427</v>
      </c>
      <c r="AJ16" s="532">
        <v>1.5910209067379673</v>
      </c>
      <c r="AK16" s="532">
        <v>1.5473006547901331</v>
      </c>
      <c r="AL16" s="532">
        <v>1.4422039066189209</v>
      </c>
      <c r="AM16" s="532">
        <v>1.4923195297304943</v>
      </c>
      <c r="AN16" s="532">
        <v>1.506552289065147</v>
      </c>
      <c r="AO16" s="532">
        <v>1.4389112164676596</v>
      </c>
      <c r="AP16" s="532">
        <v>1.5106053103978949</v>
      </c>
      <c r="AQ16" s="532">
        <v>1.4036085068281392</v>
      </c>
      <c r="AR16" s="532">
        <v>1.4930335360331843</v>
      </c>
      <c r="AS16" s="532">
        <v>1.4038567823981105</v>
      </c>
      <c r="AT16" s="532">
        <v>1.282809333580895</v>
      </c>
      <c r="AU16" s="532">
        <v>1.266192272225394</v>
      </c>
      <c r="AV16" s="532">
        <v>1.306726171352055</v>
      </c>
      <c r="AW16" s="532">
        <v>1.2827281157529604</v>
      </c>
      <c r="AX16" s="532">
        <v>1.2293837686325786</v>
      </c>
    </row>
    <row r="17" spans="25:58" s="526" customFormat="1" ht="15" customHeight="1">
      <c r="Y17" s="530"/>
      <c r="Z17" s="533" t="s">
        <v>66</v>
      </c>
      <c r="AA17" s="532">
        <v>1177.3311426384721</v>
      </c>
      <c r="AB17" s="532">
        <v>1194.5358075661331</v>
      </c>
      <c r="AC17" s="532">
        <v>1252.398536942763</v>
      </c>
      <c r="AD17" s="532">
        <v>1294.61041445095</v>
      </c>
      <c r="AE17" s="532">
        <v>1404.4912036967144</v>
      </c>
      <c r="AF17" s="532">
        <v>1451.5530421994963</v>
      </c>
      <c r="AG17" s="532">
        <v>1466.449116139026</v>
      </c>
      <c r="AH17" s="532">
        <v>1396.5005997398257</v>
      </c>
      <c r="AI17" s="532">
        <v>1400.3044042294148</v>
      </c>
      <c r="AJ17" s="532">
        <v>1412.9107067938678</v>
      </c>
      <c r="AK17" s="532">
        <v>1394.1615861952025</v>
      </c>
      <c r="AL17" s="532">
        <v>1472.4598435135727</v>
      </c>
      <c r="AM17" s="532">
        <v>1547.8502392506509</v>
      </c>
      <c r="AN17" s="532">
        <v>1528.4443548754805</v>
      </c>
      <c r="AO17" s="532">
        <v>1508.0726424074264</v>
      </c>
      <c r="AP17" s="532">
        <v>1455.592402934052</v>
      </c>
      <c r="AQ17" s="532">
        <v>1533.4199490427977</v>
      </c>
      <c r="AR17" s="532">
        <v>1457.9280565760853</v>
      </c>
      <c r="AS17" s="532">
        <v>1462.7131806743164</v>
      </c>
      <c r="AT17" s="532">
        <v>1514.3239876354869</v>
      </c>
      <c r="AU17" s="532">
        <v>1308.9456530774453</v>
      </c>
      <c r="AV17" s="532">
        <v>1304.9711837478214</v>
      </c>
      <c r="AW17" s="532">
        <v>1291.5600158555221</v>
      </c>
      <c r="AX17" s="532">
        <v>1229.3499172667896</v>
      </c>
    </row>
    <row r="18" spans="25:58" s="526" customFormat="1" ht="15" customHeight="1">
      <c r="Y18" s="530"/>
      <c r="Z18" s="533" t="s">
        <v>67</v>
      </c>
      <c r="AA18" s="532">
        <v>187.17457352873197</v>
      </c>
      <c r="AB18" s="532">
        <v>212.00559430808096</v>
      </c>
      <c r="AC18" s="532">
        <v>236.20566084916342</v>
      </c>
      <c r="AD18" s="532">
        <v>267.96175040785238</v>
      </c>
      <c r="AE18" s="532">
        <v>319.83366285671059</v>
      </c>
      <c r="AF18" s="532">
        <v>340.02760547286431</v>
      </c>
      <c r="AG18" s="532">
        <v>343.1136126628889</v>
      </c>
      <c r="AH18" s="532">
        <v>311.29096126930978</v>
      </c>
      <c r="AI18" s="532">
        <v>294.28597715359689</v>
      </c>
      <c r="AJ18" s="532">
        <v>274.81719908575514</v>
      </c>
      <c r="AK18" s="532">
        <v>233.90741940676352</v>
      </c>
      <c r="AL18" s="532">
        <v>231.26897861099943</v>
      </c>
      <c r="AM18" s="532">
        <v>205.25274153580253</v>
      </c>
      <c r="AN18" s="532">
        <v>176.61221702019819</v>
      </c>
      <c r="AO18" s="532">
        <v>165.81964045185524</v>
      </c>
      <c r="AP18" s="532">
        <v>139.10777349866044</v>
      </c>
      <c r="AQ18" s="532">
        <v>114.59885864326054</v>
      </c>
      <c r="AR18" s="532">
        <v>90.939811650628315</v>
      </c>
      <c r="AS18" s="532">
        <v>72.554931060174852</v>
      </c>
      <c r="AT18" s="532">
        <v>59.164626242340674</v>
      </c>
      <c r="AU18" s="532">
        <v>47.664926810506238</v>
      </c>
      <c r="AV18" s="532">
        <v>50.013187549862856</v>
      </c>
      <c r="AW18" s="532">
        <v>48.348258550304095</v>
      </c>
      <c r="AX18" s="532">
        <v>42.710940206238845</v>
      </c>
      <c r="BF18" s="535"/>
    </row>
    <row r="19" spans="25:58" s="526" customFormat="1" ht="15" customHeight="1">
      <c r="Y19" s="530"/>
      <c r="Z19" s="534" t="s">
        <v>68</v>
      </c>
      <c r="AA19" s="532">
        <v>286.81346588820986</v>
      </c>
      <c r="AB19" s="532">
        <v>277.96697664573901</v>
      </c>
      <c r="AC19" s="532">
        <v>273.9730015817089</v>
      </c>
      <c r="AD19" s="532">
        <v>267.72573556594222</v>
      </c>
      <c r="AE19" s="532">
        <v>267.78753592729646</v>
      </c>
      <c r="AF19" s="532">
        <v>267.59589818999291</v>
      </c>
      <c r="AG19" s="532">
        <v>274.23268286936286</v>
      </c>
      <c r="AH19" s="532">
        <v>274.18468375458912</v>
      </c>
      <c r="AI19" s="532">
        <v>269.4980315479786</v>
      </c>
      <c r="AJ19" s="532">
        <v>271.9558530098663</v>
      </c>
      <c r="AK19" s="532">
        <v>279.2958603919256</v>
      </c>
      <c r="AL19" s="532">
        <v>281.18561787521861</v>
      </c>
      <c r="AM19" s="532">
        <v>282.34202549652366</v>
      </c>
      <c r="AN19" s="532">
        <v>280.09411925606872</v>
      </c>
      <c r="AO19" s="532">
        <v>259.26535656792532</v>
      </c>
      <c r="AP19" s="532">
        <v>281.15569453400491</v>
      </c>
      <c r="AQ19" s="532">
        <v>263.04193533621708</v>
      </c>
      <c r="AR19" s="532">
        <v>253.78050896910995</v>
      </c>
      <c r="AS19" s="532">
        <v>272.71157460450632</v>
      </c>
      <c r="AT19" s="532">
        <v>253.29359353865848</v>
      </c>
      <c r="AU19" s="532">
        <v>233.19744233674112</v>
      </c>
      <c r="AV19" s="532">
        <v>237.31336748304815</v>
      </c>
      <c r="AW19" s="532">
        <v>276.56377613787686</v>
      </c>
      <c r="AX19" s="532">
        <v>302.87569117862893</v>
      </c>
    </row>
    <row r="20" spans="25:58" s="526" customFormat="1" ht="15" customHeight="1">
      <c r="Y20" s="536"/>
      <c r="Z20" s="537" t="s">
        <v>69</v>
      </c>
      <c r="AA20" s="532">
        <v>50.048098510882802</v>
      </c>
      <c r="AB20" s="532">
        <v>62.940542107842575</v>
      </c>
      <c r="AC20" s="532">
        <v>76.151533354694379</v>
      </c>
      <c r="AD20" s="532">
        <v>80.980856054643482</v>
      </c>
      <c r="AE20" s="532">
        <v>101.20103330107807</v>
      </c>
      <c r="AF20" s="532">
        <v>104.642270216393</v>
      </c>
      <c r="AG20" s="532">
        <v>96.12048159238239</v>
      </c>
      <c r="AH20" s="532">
        <v>84.112144436001273</v>
      </c>
      <c r="AI20" s="532">
        <v>76.949877665397338</v>
      </c>
      <c r="AJ20" s="532">
        <v>73.60105189853175</v>
      </c>
      <c r="AK20" s="532">
        <v>67.382140313732137</v>
      </c>
      <c r="AL20" s="532">
        <v>64.018666117304306</v>
      </c>
      <c r="AM20" s="532">
        <v>65.456432154607185</v>
      </c>
      <c r="AN20" s="532">
        <v>65.395548748408359</v>
      </c>
      <c r="AO20" s="532">
        <v>60.326022328952689</v>
      </c>
      <c r="AP20" s="532">
        <v>57.101840797110889</v>
      </c>
      <c r="AQ20" s="532">
        <v>58.97658629412242</v>
      </c>
      <c r="AR20" s="532">
        <v>74.145558838183078</v>
      </c>
      <c r="AS20" s="532">
        <v>93.819181601037769</v>
      </c>
      <c r="AT20" s="532">
        <v>93.602749465315114</v>
      </c>
      <c r="AU20" s="532">
        <v>103.20925042767082</v>
      </c>
      <c r="AV20" s="532">
        <v>118.39153849250451</v>
      </c>
      <c r="AW20" s="532">
        <v>113.69170494532152</v>
      </c>
      <c r="AX20" s="532">
        <v>105.68684100447277</v>
      </c>
    </row>
    <row r="22" spans="25:58">
      <c r="Y22" s="199" t="s">
        <v>233</v>
      </c>
    </row>
    <row r="23" spans="25:58">
      <c r="Y23" s="241" t="s">
        <v>58</v>
      </c>
      <c r="Z23" s="242"/>
      <c r="AA23" s="243">
        <v>1990</v>
      </c>
      <c r="AB23" s="243">
        <v>1991</v>
      </c>
      <c r="AC23" s="243">
        <v>1992</v>
      </c>
      <c r="AD23" s="243">
        <v>1993</v>
      </c>
      <c r="AE23" s="243">
        <v>1994</v>
      </c>
      <c r="AF23" s="243">
        <v>1995</v>
      </c>
      <c r="AG23" s="243">
        <v>1996</v>
      </c>
      <c r="AH23" s="243">
        <v>1997</v>
      </c>
      <c r="AI23" s="243">
        <v>1998</v>
      </c>
      <c r="AJ23" s="243">
        <v>1999</v>
      </c>
      <c r="AK23" s="243">
        <v>2000</v>
      </c>
      <c r="AL23" s="243">
        <v>2001</v>
      </c>
      <c r="AM23" s="243">
        <v>2002</v>
      </c>
      <c r="AN23" s="243">
        <v>2003</v>
      </c>
      <c r="AO23" s="243">
        <v>2004</v>
      </c>
      <c r="AP23" s="243">
        <v>2005</v>
      </c>
      <c r="AQ23" s="243">
        <v>2006</v>
      </c>
      <c r="AR23" s="243">
        <v>2007</v>
      </c>
      <c r="AS23" s="243">
        <v>2008</v>
      </c>
      <c r="AT23" s="243">
        <v>2009</v>
      </c>
      <c r="AU23" s="243">
        <f t="shared" ref="AU23:AW23" si="4">AT23+1</f>
        <v>2010</v>
      </c>
      <c r="AV23" s="243">
        <f t="shared" si="4"/>
        <v>2011</v>
      </c>
      <c r="AW23" s="243">
        <f t="shared" si="4"/>
        <v>2012</v>
      </c>
      <c r="AX23" s="243">
        <f>AW23+1</f>
        <v>2013</v>
      </c>
    </row>
    <row r="24" spans="25:58" s="526" customFormat="1" ht="15" customHeight="1">
      <c r="Y24" s="527" t="s">
        <v>60</v>
      </c>
      <c r="Z24" s="538"/>
      <c r="AA24" s="539">
        <f t="shared" ref="AA24:AQ24" si="5">SUM(AA25:AA34)</f>
        <v>0.99999999999999978</v>
      </c>
      <c r="AB24" s="539">
        <f t="shared" si="5"/>
        <v>0.99999999999999989</v>
      </c>
      <c r="AC24" s="539">
        <f t="shared" si="5"/>
        <v>1.0000000000000002</v>
      </c>
      <c r="AD24" s="539">
        <f t="shared" si="5"/>
        <v>1</v>
      </c>
      <c r="AE24" s="539">
        <f t="shared" si="5"/>
        <v>1</v>
      </c>
      <c r="AF24" s="539">
        <f t="shared" si="5"/>
        <v>1</v>
      </c>
      <c r="AG24" s="539">
        <f t="shared" si="5"/>
        <v>1</v>
      </c>
      <c r="AH24" s="539">
        <f t="shared" si="5"/>
        <v>0.99999999999999978</v>
      </c>
      <c r="AI24" s="539">
        <f t="shared" si="5"/>
        <v>1</v>
      </c>
      <c r="AJ24" s="539">
        <f t="shared" si="5"/>
        <v>1</v>
      </c>
      <c r="AK24" s="539">
        <f t="shared" si="5"/>
        <v>0.99999999999999989</v>
      </c>
      <c r="AL24" s="539">
        <f t="shared" si="5"/>
        <v>0.99999999999999978</v>
      </c>
      <c r="AM24" s="539">
        <f t="shared" si="5"/>
        <v>0.99999999999999989</v>
      </c>
      <c r="AN24" s="539">
        <f t="shared" si="5"/>
        <v>1</v>
      </c>
      <c r="AO24" s="539">
        <f t="shared" si="5"/>
        <v>1</v>
      </c>
      <c r="AP24" s="539">
        <f t="shared" si="5"/>
        <v>1</v>
      </c>
      <c r="AQ24" s="539">
        <f t="shared" si="5"/>
        <v>1.0000000000000002</v>
      </c>
      <c r="AR24" s="539">
        <f t="shared" ref="AR24:AW24" si="6">SUM(AR25:AR34)</f>
        <v>1.0000000000000002</v>
      </c>
      <c r="AS24" s="539">
        <f t="shared" si="6"/>
        <v>1</v>
      </c>
      <c r="AT24" s="539">
        <f t="shared" si="6"/>
        <v>0.99999999999999978</v>
      </c>
      <c r="AU24" s="539">
        <f t="shared" si="6"/>
        <v>1</v>
      </c>
      <c r="AV24" s="539">
        <f t="shared" si="6"/>
        <v>0.99999999999999989</v>
      </c>
      <c r="AW24" s="539">
        <f t="shared" si="6"/>
        <v>0.99999999999999989</v>
      </c>
      <c r="AX24" s="539">
        <f t="shared" ref="AX24" si="7">SUM(AX25:AX34)</f>
        <v>1</v>
      </c>
    </row>
    <row r="25" spans="25:58" s="526" customFormat="1" ht="15" customHeight="1">
      <c r="Y25" s="530"/>
      <c r="Z25" s="540" t="s">
        <v>61</v>
      </c>
      <c r="AA25" s="541">
        <f t="shared" ref="AA25:AQ34" si="8">+AA11/AA$10</f>
        <v>1.5405555274606959E-3</v>
      </c>
      <c r="AB25" s="541">
        <f t="shared" si="8"/>
        <v>1.3352162416611442E-3</v>
      </c>
      <c r="AC25" s="541">
        <f t="shared" si="8"/>
        <v>1.6874042679971178E-3</v>
      </c>
      <c r="AD25" s="541">
        <f t="shared" si="8"/>
        <v>1.3718076369165538E-3</v>
      </c>
      <c r="AE25" s="541">
        <f t="shared" si="8"/>
        <v>9.3504705906129193E-4</v>
      </c>
      <c r="AF25" s="541">
        <f t="shared" si="8"/>
        <v>7.0937163615144596E-4</v>
      </c>
      <c r="AG25" s="541">
        <f t="shared" si="8"/>
        <v>1.017262410656265E-3</v>
      </c>
      <c r="AH25" s="541">
        <f t="shared" si="8"/>
        <v>8.568132342501657E-4</v>
      </c>
      <c r="AI25" s="541">
        <f t="shared" si="8"/>
        <v>5.505442803096038E-4</v>
      </c>
      <c r="AJ25" s="541">
        <f t="shared" si="8"/>
        <v>0</v>
      </c>
      <c r="AK25" s="541">
        <f t="shared" si="8"/>
        <v>0</v>
      </c>
      <c r="AL25" s="541">
        <f t="shared" si="8"/>
        <v>0</v>
      </c>
      <c r="AM25" s="541">
        <f t="shared" si="8"/>
        <v>0</v>
      </c>
      <c r="AN25" s="541">
        <f t="shared" si="8"/>
        <v>0</v>
      </c>
      <c r="AO25" s="541">
        <f t="shared" si="8"/>
        <v>0</v>
      </c>
      <c r="AP25" s="541">
        <f t="shared" si="8"/>
        <v>0</v>
      </c>
      <c r="AQ25" s="541">
        <f t="shared" si="8"/>
        <v>0</v>
      </c>
      <c r="AR25" s="541">
        <f t="shared" ref="AR25:AW25" si="9">+AR11/AR$10</f>
        <v>0</v>
      </c>
      <c r="AS25" s="541">
        <f t="shared" si="9"/>
        <v>0</v>
      </c>
      <c r="AT25" s="541">
        <f t="shared" si="9"/>
        <v>0</v>
      </c>
      <c r="AU25" s="541">
        <f t="shared" si="9"/>
        <v>0</v>
      </c>
      <c r="AV25" s="541">
        <f t="shared" si="9"/>
        <v>0</v>
      </c>
      <c r="AW25" s="541">
        <f t="shared" si="9"/>
        <v>0</v>
      </c>
      <c r="AX25" s="541">
        <f t="shared" ref="AX25" si="10">+AX11/AX$10</f>
        <v>0</v>
      </c>
    </row>
    <row r="26" spans="25:58" s="526" customFormat="1" ht="15" customHeight="1">
      <c r="Y26" s="530"/>
      <c r="Z26" s="542" t="s">
        <v>62</v>
      </c>
      <c r="AA26" s="541">
        <f t="shared" si="8"/>
        <v>0.12749542676566256</v>
      </c>
      <c r="AB26" s="541">
        <f t="shared" si="8"/>
        <v>0.12160696806764382</v>
      </c>
      <c r="AC26" s="541">
        <f t="shared" si="8"/>
        <v>0.12527246343863982</v>
      </c>
      <c r="AD26" s="541">
        <f t="shared" si="8"/>
        <v>0.13206743265895968</v>
      </c>
      <c r="AE26" s="541">
        <f t="shared" si="8"/>
        <v>0.11505595138778354</v>
      </c>
      <c r="AF26" s="541">
        <f t="shared" si="8"/>
        <v>0.12382212264166809</v>
      </c>
      <c r="AG26" s="541">
        <f t="shared" si="8"/>
        <v>0.11980701441704557</v>
      </c>
      <c r="AH26" s="541">
        <f t="shared" si="8"/>
        <v>0.12162291724211786</v>
      </c>
      <c r="AI26" s="541">
        <f t="shared" si="8"/>
        <v>0.1188044740611244</v>
      </c>
      <c r="AJ26" s="541">
        <f t="shared" si="8"/>
        <v>0.1206976153077476</v>
      </c>
      <c r="AK26" s="541">
        <f t="shared" si="8"/>
        <v>0.1267230278438039</v>
      </c>
      <c r="AL26" s="541">
        <f t="shared" si="8"/>
        <v>0.11681456449457746</v>
      </c>
      <c r="AM26" s="541">
        <f t="shared" si="8"/>
        <v>0.11710628756959478</v>
      </c>
      <c r="AN26" s="541">
        <f t="shared" si="8"/>
        <v>0.10299158865646889</v>
      </c>
      <c r="AO26" s="541">
        <f t="shared" si="8"/>
        <v>0.10867489920985038</v>
      </c>
      <c r="AP26" s="541">
        <f t="shared" si="8"/>
        <v>0.11500319339298019</v>
      </c>
      <c r="AQ26" s="541">
        <f t="shared" si="8"/>
        <v>0.10526550446188143</v>
      </c>
      <c r="AR26" s="541">
        <f t="shared" ref="AR26:AS34" si="11">+AR12/AR$10</f>
        <v>9.6075422324481421E-2</v>
      </c>
      <c r="AS26" s="541">
        <f t="shared" si="11"/>
        <v>9.1129410310460984E-2</v>
      </c>
      <c r="AT26" s="541">
        <f t="shared" ref="AT26:AU34" si="12">+AT12/AT$10</f>
        <v>9.183027443165119E-2</v>
      </c>
      <c r="AU26" s="541">
        <f t="shared" si="12"/>
        <v>9.9584435352829168E-2</v>
      </c>
      <c r="AV26" s="541">
        <f t="shared" ref="AV26:AW34" si="13">+AV12/AV$10</f>
        <v>8.9571160071617945E-2</v>
      </c>
      <c r="AW26" s="541">
        <f t="shared" si="13"/>
        <v>8.1632906076650621E-2</v>
      </c>
      <c r="AX26" s="541">
        <f t="shared" ref="AX26" si="14">+AX12/AX$10</f>
        <v>7.8779557164353572E-2</v>
      </c>
    </row>
    <row r="27" spans="25:58" s="526" customFormat="1" ht="15" customHeight="1">
      <c r="Y27" s="530"/>
      <c r="Z27" s="542" t="s">
        <v>24</v>
      </c>
      <c r="AA27" s="541">
        <f t="shared" si="8"/>
        <v>7.0687105182606583E-2</v>
      </c>
      <c r="AB27" s="541">
        <f t="shared" si="8"/>
        <v>7.0327210310812974E-2</v>
      </c>
      <c r="AC27" s="541">
        <f t="shared" si="8"/>
        <v>6.7613002318787252E-2</v>
      </c>
      <c r="AD27" s="541">
        <f t="shared" si="8"/>
        <v>7.1468743936653825E-2</v>
      </c>
      <c r="AE27" s="541">
        <f t="shared" si="8"/>
        <v>6.6813508462334484E-2</v>
      </c>
      <c r="AF27" s="541">
        <f t="shared" si="8"/>
        <v>6.5543988454507901E-2</v>
      </c>
      <c r="AG27" s="541">
        <f t="shared" si="8"/>
        <v>6.6324495309913717E-2</v>
      </c>
      <c r="AH27" s="541">
        <f t="shared" si="8"/>
        <v>6.6995928137254274E-2</v>
      </c>
      <c r="AI27" s="541">
        <f t="shared" si="8"/>
        <v>6.884500705676562E-2</v>
      </c>
      <c r="AJ27" s="541">
        <f t="shared" si="8"/>
        <v>6.6068011796642206E-2</v>
      </c>
      <c r="AK27" s="541">
        <f t="shared" si="8"/>
        <v>6.5392585278140486E-2</v>
      </c>
      <c r="AL27" s="541">
        <f t="shared" si="8"/>
        <v>6.253811999804261E-2</v>
      </c>
      <c r="AM27" s="541">
        <f t="shared" si="8"/>
        <v>5.916125919973176E-2</v>
      </c>
      <c r="AN27" s="541">
        <f t="shared" si="8"/>
        <v>6.1517576702584995E-2</v>
      </c>
      <c r="AO27" s="541">
        <f t="shared" si="8"/>
        <v>5.6742513727524028E-2</v>
      </c>
      <c r="AP27" s="541">
        <f t="shared" si="8"/>
        <v>5.4842667176408302E-2</v>
      </c>
      <c r="AQ27" s="541">
        <f t="shared" si="8"/>
        <v>5.5736848650514453E-2</v>
      </c>
      <c r="AR27" s="541">
        <f t="shared" si="11"/>
        <v>5.4623702580340688E-2</v>
      </c>
      <c r="AS27" s="541">
        <f t="shared" si="11"/>
        <v>5.1904472639596605E-2</v>
      </c>
      <c r="AT27" s="541">
        <f t="shared" si="12"/>
        <v>5.1502290748937314E-2</v>
      </c>
      <c r="AU27" s="541">
        <f t="shared" si="12"/>
        <v>5.4467296416562914E-2</v>
      </c>
      <c r="AV27" s="541">
        <f t="shared" si="13"/>
        <v>4.6052844386503922E-2</v>
      </c>
      <c r="AW27" s="541">
        <f t="shared" si="13"/>
        <v>4.6267822191511793E-2</v>
      </c>
      <c r="AX27" s="541">
        <f t="shared" ref="AX27" si="15">+AX13/AX$10</f>
        <v>4.5379385136090869E-2</v>
      </c>
    </row>
    <row r="28" spans="25:58" s="526" customFormat="1" ht="15" customHeight="1">
      <c r="Y28" s="530"/>
      <c r="Z28" s="543" t="s">
        <v>63</v>
      </c>
      <c r="AA28" s="541">
        <f t="shared" si="8"/>
        <v>9.0142582645802952E-2</v>
      </c>
      <c r="AB28" s="541">
        <f t="shared" si="8"/>
        <v>9.2586513195207401E-2</v>
      </c>
      <c r="AC28" s="541">
        <f t="shared" si="8"/>
        <v>9.0806360184091453E-2</v>
      </c>
      <c r="AD28" s="541">
        <f t="shared" si="8"/>
        <v>9.3496237842199514E-2</v>
      </c>
      <c r="AE28" s="541">
        <f t="shared" si="8"/>
        <v>8.1406746209513173E-2</v>
      </c>
      <c r="AF28" s="541">
        <f t="shared" si="8"/>
        <v>8.4765225131826244E-2</v>
      </c>
      <c r="AG28" s="541">
        <f t="shared" si="8"/>
        <v>8.5313261905873017E-2</v>
      </c>
      <c r="AH28" s="541">
        <f t="shared" si="8"/>
        <v>8.653111492381696E-2</v>
      </c>
      <c r="AI28" s="541">
        <f t="shared" si="8"/>
        <v>8.5981751903212625E-2</v>
      </c>
      <c r="AJ28" s="541">
        <f t="shared" si="8"/>
        <v>8.4868358264734892E-2</v>
      </c>
      <c r="AK28" s="541">
        <f t="shared" si="8"/>
        <v>8.5299707456133675E-2</v>
      </c>
      <c r="AL28" s="541">
        <f t="shared" si="8"/>
        <v>8.3561006942340352E-2</v>
      </c>
      <c r="AM28" s="541">
        <f t="shared" si="8"/>
        <v>8.1267724244142178E-2</v>
      </c>
      <c r="AN28" s="541">
        <f t="shared" si="8"/>
        <v>8.1083229544811994E-2</v>
      </c>
      <c r="AO28" s="541">
        <f t="shared" si="8"/>
        <v>7.9594573987637071E-2</v>
      </c>
      <c r="AP28" s="541">
        <f t="shared" si="8"/>
        <v>8.1209323990579049E-2</v>
      </c>
      <c r="AQ28" s="541">
        <f t="shared" si="8"/>
        <v>8.2479066530606965E-2</v>
      </c>
      <c r="AR28" s="541">
        <f t="shared" si="11"/>
        <v>7.9208755945522527E-2</v>
      </c>
      <c r="AS28" s="541">
        <f t="shared" si="11"/>
        <v>7.9837738785349846E-2</v>
      </c>
      <c r="AT28" s="541">
        <f t="shared" si="12"/>
        <v>8.1700991405817103E-2</v>
      </c>
      <c r="AU28" s="541">
        <f t="shared" si="12"/>
        <v>8.3781859933283839E-2</v>
      </c>
      <c r="AV28" s="541">
        <f t="shared" si="13"/>
        <v>7.8152653826719348E-2</v>
      </c>
      <c r="AW28" s="541">
        <f t="shared" si="13"/>
        <v>7.3809714294250123E-2</v>
      </c>
      <c r="AX28" s="541">
        <f t="shared" ref="AX28" si="16">+AX14/AX$10</f>
        <v>7.2639350259011054E-2</v>
      </c>
    </row>
    <row r="29" spans="25:58" s="526" customFormat="1" ht="15" customHeight="1">
      <c r="Y29" s="530"/>
      <c r="Z29" s="542" t="s">
        <v>64</v>
      </c>
      <c r="AA29" s="541">
        <f t="shared" si="8"/>
        <v>0.36184528214498934</v>
      </c>
      <c r="AB29" s="541">
        <f t="shared" si="8"/>
        <v>0.35958473245307487</v>
      </c>
      <c r="AC29" s="541">
        <f t="shared" si="8"/>
        <v>0.35712050596444006</v>
      </c>
      <c r="AD29" s="541">
        <f t="shared" si="8"/>
        <v>0.33379053557303268</v>
      </c>
      <c r="AE29" s="541">
        <f t="shared" si="8"/>
        <v>0.35565419982713797</v>
      </c>
      <c r="AF29" s="541">
        <f t="shared" si="8"/>
        <v>0.33970534406481573</v>
      </c>
      <c r="AG29" s="541">
        <f t="shared" si="8"/>
        <v>0.33647497515601227</v>
      </c>
      <c r="AH29" s="541">
        <f t="shared" si="8"/>
        <v>0.3365029787033329</v>
      </c>
      <c r="AI29" s="541">
        <f t="shared" si="8"/>
        <v>0.33772754468462296</v>
      </c>
      <c r="AJ29" s="541">
        <f t="shared" si="8"/>
        <v>0.35105063890314869</v>
      </c>
      <c r="AK29" s="541">
        <f t="shared" si="8"/>
        <v>0.35660566517720543</v>
      </c>
      <c r="AL29" s="541">
        <f t="shared" si="8"/>
        <v>0.35427073782600638</v>
      </c>
      <c r="AM29" s="541">
        <f t="shared" si="8"/>
        <v>0.3671783393144944</v>
      </c>
      <c r="AN29" s="541">
        <f t="shared" si="8"/>
        <v>0.38470859227785337</v>
      </c>
      <c r="AO29" s="541">
        <f t="shared" si="8"/>
        <v>0.38779993794347228</v>
      </c>
      <c r="AP29" s="541">
        <f t="shared" si="8"/>
        <v>0.39745584546390711</v>
      </c>
      <c r="AQ29" s="541">
        <f t="shared" si="8"/>
        <v>0.38190402873775664</v>
      </c>
      <c r="AR29" s="541">
        <f t="shared" si="11"/>
        <v>0.42415542014566993</v>
      </c>
      <c r="AS29" s="541">
        <f t="shared" si="11"/>
        <v>0.41266904719275405</v>
      </c>
      <c r="AT29" s="541">
        <f t="shared" si="12"/>
        <v>0.39137408753566283</v>
      </c>
      <c r="AU29" s="541">
        <f t="shared" si="12"/>
        <v>0.42021538944580661</v>
      </c>
      <c r="AV29" s="541">
        <f t="shared" si="13"/>
        <v>0.46178429652128622</v>
      </c>
      <c r="AW29" s="541">
        <f t="shared" si="13"/>
        <v>0.48317204794662927</v>
      </c>
      <c r="AX29" s="541">
        <f t="shared" ref="AX29" si="17">+AX15/AX$10</f>
        <v>0.48981040876825621</v>
      </c>
    </row>
    <row r="30" spans="25:58" s="526" customFormat="1" ht="15" customHeight="1">
      <c r="Y30" s="530"/>
      <c r="Z30" s="542" t="s">
        <v>65</v>
      </c>
      <c r="AA30" s="541">
        <f t="shared" si="8"/>
        <v>5.35050319219582E-4</v>
      </c>
      <c r="AB30" s="541">
        <f t="shared" si="8"/>
        <v>4.6646592488767507E-4</v>
      </c>
      <c r="AC30" s="541">
        <f t="shared" si="8"/>
        <v>4.4995723900600456E-4</v>
      </c>
      <c r="AD30" s="541">
        <f t="shared" si="8"/>
        <v>4.1623298643313097E-4</v>
      </c>
      <c r="AE30" s="541">
        <f t="shared" si="8"/>
        <v>3.6469908322056473E-4</v>
      </c>
      <c r="AF30" s="541">
        <f t="shared" si="8"/>
        <v>3.3814640649873739E-4</v>
      </c>
      <c r="AG30" s="541">
        <f t="shared" si="8"/>
        <v>3.2101509062755468E-4</v>
      </c>
      <c r="AH30" s="541">
        <f t="shared" si="8"/>
        <v>3.0451569932114249E-4</v>
      </c>
      <c r="AI30" s="541">
        <f t="shared" si="8"/>
        <v>3.0021799673560017E-4</v>
      </c>
      <c r="AJ30" s="541">
        <f t="shared" si="8"/>
        <v>2.9501389807973043E-4</v>
      </c>
      <c r="AK30" s="541">
        <f t="shared" si="8"/>
        <v>2.8653605203704464E-4</v>
      </c>
      <c r="AL30" s="541">
        <f t="shared" si="8"/>
        <v>2.69266855163214E-4</v>
      </c>
      <c r="AM30" s="541">
        <f t="shared" si="8"/>
        <v>2.6638549816239323E-4</v>
      </c>
      <c r="AN30" s="541">
        <f t="shared" si="8"/>
        <v>2.7142132802163681E-4</v>
      </c>
      <c r="AO30" s="541">
        <f t="shared" si="8"/>
        <v>2.6484789285461557E-4</v>
      </c>
      <c r="AP30" s="541">
        <f t="shared" si="8"/>
        <v>2.7447392128668714E-4</v>
      </c>
      <c r="AQ30" s="541">
        <f t="shared" si="8"/>
        <v>2.6671464579352432E-4</v>
      </c>
      <c r="AR30" s="541">
        <f t="shared" si="11"/>
        <v>2.7498199227554622E-4</v>
      </c>
      <c r="AS30" s="541">
        <f t="shared" si="11"/>
        <v>2.688356301655141E-4</v>
      </c>
      <c r="AT30" s="541">
        <f t="shared" si="12"/>
        <v>2.5606708040881108E-4</v>
      </c>
      <c r="AU30" s="541">
        <f t="shared" si="12"/>
        <v>2.555509432234605E-4</v>
      </c>
      <c r="AV30" s="541">
        <f t="shared" si="13"/>
        <v>2.4763667117814461E-4</v>
      </c>
      <c r="AW30" s="541">
        <f t="shared" si="13"/>
        <v>2.3345225683704584E-4</v>
      </c>
      <c r="AX30" s="541">
        <f t="shared" ref="AX30" si="18">+AX16/AX$10</f>
        <v>2.2907960905154179E-4</v>
      </c>
    </row>
    <row r="31" spans="25:58" s="526" customFormat="1" ht="15" customHeight="1">
      <c r="Y31" s="530"/>
      <c r="Z31" s="542" t="s">
        <v>66</v>
      </c>
      <c r="AA31" s="541">
        <f t="shared" si="8"/>
        <v>0.24064269708804414</v>
      </c>
      <c r="AB31" s="541">
        <f t="shared" si="8"/>
        <v>0.24205379388421236</v>
      </c>
      <c r="AC31" s="541">
        <f t="shared" si="8"/>
        <v>0.24319480825268686</v>
      </c>
      <c r="AD31" s="541">
        <f t="shared" si="8"/>
        <v>0.24885205052762677</v>
      </c>
      <c r="AE31" s="541">
        <f t="shared" si="8"/>
        <v>0.25480341442763021</v>
      </c>
      <c r="AF31" s="541">
        <f t="shared" si="8"/>
        <v>0.25834696017584924</v>
      </c>
      <c r="AG31" s="541">
        <f t="shared" si="8"/>
        <v>0.26285565727046772</v>
      </c>
      <c r="AH31" s="541">
        <f t="shared" si="8"/>
        <v>0.26170473144268452</v>
      </c>
      <c r="AI31" s="541">
        <f t="shared" si="8"/>
        <v>0.26605316107107724</v>
      </c>
      <c r="AJ31" s="541">
        <f t="shared" si="8"/>
        <v>0.26198794339193143</v>
      </c>
      <c r="AK31" s="541">
        <f t="shared" si="8"/>
        <v>0.25817707474844964</v>
      </c>
      <c r="AL31" s="541">
        <f t="shared" si="8"/>
        <v>0.27491579352778894</v>
      </c>
      <c r="AM31" s="541">
        <f t="shared" si="8"/>
        <v>0.27629797027318143</v>
      </c>
      <c r="AN31" s="541">
        <f t="shared" si="8"/>
        <v>0.27536541520567004</v>
      </c>
      <c r="AO31" s="541">
        <f t="shared" si="8"/>
        <v>0.27757783596530611</v>
      </c>
      <c r="AP31" s="541">
        <f t="shared" si="8"/>
        <v>0.26447818757050856</v>
      </c>
      <c r="AQ31" s="541">
        <f t="shared" si="8"/>
        <v>0.29138150458057249</v>
      </c>
      <c r="AR31" s="541">
        <f t="shared" si="11"/>
        <v>0.26851638085562507</v>
      </c>
      <c r="AS31" s="541">
        <f t="shared" si="11"/>
        <v>0.28010650702292933</v>
      </c>
      <c r="AT31" s="541">
        <f t="shared" si="12"/>
        <v>0.30228071479992441</v>
      </c>
      <c r="AU31" s="541">
        <f t="shared" si="12"/>
        <v>0.26417970130577856</v>
      </c>
      <c r="AV31" s="541">
        <f t="shared" si="13"/>
        <v>0.24730408482776817</v>
      </c>
      <c r="AW31" s="541">
        <f t="shared" si="13"/>
        <v>0.23505963332297564</v>
      </c>
      <c r="AX31" s="541">
        <f t="shared" ref="AX31" si="19">+AX17/AX$10</f>
        <v>0.22907330129163911</v>
      </c>
    </row>
    <row r="32" spans="25:58" s="526" customFormat="1" ht="15" customHeight="1">
      <c r="Y32" s="530"/>
      <c r="Z32" s="537" t="s">
        <v>67</v>
      </c>
      <c r="AA32" s="541">
        <f t="shared" si="8"/>
        <v>3.8257880530804735E-2</v>
      </c>
      <c r="AB32" s="541">
        <f t="shared" si="8"/>
        <v>4.2959581539465171E-2</v>
      </c>
      <c r="AC32" s="541">
        <f t="shared" si="8"/>
        <v>4.5867181016226929E-2</v>
      </c>
      <c r="AD32" s="541">
        <f t="shared" si="8"/>
        <v>5.1508029216841021E-2</v>
      </c>
      <c r="AE32" s="541">
        <f t="shared" si="8"/>
        <v>5.8024364360763442E-2</v>
      </c>
      <c r="AF32" s="541">
        <f t="shared" si="8"/>
        <v>6.0518007744779563E-2</v>
      </c>
      <c r="AG32" s="541">
        <f t="shared" si="8"/>
        <v>6.1501864048583849E-2</v>
      </c>
      <c r="AH32" s="541">
        <f t="shared" si="8"/>
        <v>5.8336041842515049E-2</v>
      </c>
      <c r="AI32" s="541">
        <f t="shared" si="8"/>
        <v>5.591335301390505E-2</v>
      </c>
      <c r="AJ32" s="541">
        <f t="shared" si="8"/>
        <v>5.0957779887297584E-2</v>
      </c>
      <c r="AK32" s="541">
        <f t="shared" si="8"/>
        <v>4.3316021544680221E-2</v>
      </c>
      <c r="AL32" s="541">
        <f t="shared" si="8"/>
        <v>4.3179102678611081E-2</v>
      </c>
      <c r="AM32" s="541">
        <f t="shared" si="8"/>
        <v>3.6638503158292104E-2</v>
      </c>
      <c r="AN32" s="541">
        <f t="shared" si="8"/>
        <v>3.1818558729357738E-2</v>
      </c>
      <c r="AO32" s="541">
        <f t="shared" si="8"/>
        <v>3.0520981326001704E-2</v>
      </c>
      <c r="AP32" s="541">
        <f t="shared" si="8"/>
        <v>2.5275600324469003E-2</v>
      </c>
      <c r="AQ32" s="541">
        <f t="shared" si="8"/>
        <v>2.1776153281124182E-2</v>
      </c>
      <c r="AR32" s="541">
        <f t="shared" si="11"/>
        <v>1.6748994567994016E-2</v>
      </c>
      <c r="AS32" s="541">
        <f t="shared" si="11"/>
        <v>1.3894117161907292E-2</v>
      </c>
      <c r="AT32" s="541">
        <f t="shared" si="12"/>
        <v>1.1810105140928432E-2</v>
      </c>
      <c r="AU32" s="541">
        <f t="shared" si="12"/>
        <v>9.6200373926573612E-3</v>
      </c>
      <c r="AV32" s="541">
        <f t="shared" si="13"/>
        <v>9.4779606863169639E-3</v>
      </c>
      <c r="AW32" s="541">
        <f t="shared" si="13"/>
        <v>8.7992224806610897E-3</v>
      </c>
      <c r="AX32" s="541">
        <f t="shared" ref="AX32" si="20">+AX18/AX$10</f>
        <v>7.9586258858385349E-3</v>
      </c>
    </row>
    <row r="33" spans="25:51" s="526" customFormat="1" ht="15" customHeight="1">
      <c r="Y33" s="530"/>
      <c r="Z33" s="543" t="s">
        <v>68</v>
      </c>
      <c r="AA33" s="541">
        <f t="shared" si="8"/>
        <v>5.8623749506728787E-2</v>
      </c>
      <c r="AB33" s="541">
        <f t="shared" si="8"/>
        <v>5.6325612715381404E-2</v>
      </c>
      <c r="AC33" s="541">
        <f t="shared" si="8"/>
        <v>5.3200965683595197E-2</v>
      </c>
      <c r="AD33" s="541">
        <f t="shared" si="8"/>
        <v>5.1462662072634009E-2</v>
      </c>
      <c r="AE33" s="541">
        <f t="shared" si="8"/>
        <v>4.8582133028560494E-2</v>
      </c>
      <c r="AF33" s="541">
        <f t="shared" si="8"/>
        <v>4.7626634951042572E-2</v>
      </c>
      <c r="AG33" s="541">
        <f t="shared" si="8"/>
        <v>4.915520852878761E-2</v>
      </c>
      <c r="AH33" s="541">
        <f t="shared" si="8"/>
        <v>5.138231164459256E-2</v>
      </c>
      <c r="AI33" s="541">
        <f t="shared" si="8"/>
        <v>5.120372611784324E-2</v>
      </c>
      <c r="AJ33" s="541">
        <f t="shared" si="8"/>
        <v>5.0427216865763305E-2</v>
      </c>
      <c r="AK33" s="541">
        <f t="shared" si="8"/>
        <v>5.1721255942883661E-2</v>
      </c>
      <c r="AL33" s="541">
        <f t="shared" si="8"/>
        <v>5.2498794861739008E-2</v>
      </c>
      <c r="AM33" s="541">
        <f t="shared" si="8"/>
        <v>5.0399274160577046E-2</v>
      </c>
      <c r="AN33" s="541">
        <f t="shared" si="8"/>
        <v>5.0461917831413183E-2</v>
      </c>
      <c r="AO33" s="541">
        <f t="shared" si="8"/>
        <v>4.772072285723189E-2</v>
      </c>
      <c r="AP33" s="541">
        <f t="shared" si="8"/>
        <v>5.1085419493529842E-2</v>
      </c>
      <c r="AQ33" s="541">
        <f t="shared" si="8"/>
        <v>4.9983407959376565E-2</v>
      </c>
      <c r="AR33" s="541">
        <f t="shared" si="11"/>
        <v>4.6740457111525274E-2</v>
      </c>
      <c r="AS33" s="541">
        <f t="shared" si="11"/>
        <v>5.2223694704095013E-2</v>
      </c>
      <c r="AT33" s="541">
        <f t="shared" si="12"/>
        <v>5.0561022036413363E-2</v>
      </c>
      <c r="AU33" s="541">
        <f t="shared" si="12"/>
        <v>4.7065384660509503E-2</v>
      </c>
      <c r="AV33" s="541">
        <f t="shared" si="13"/>
        <v>4.4973073653810508E-2</v>
      </c>
      <c r="AW33" s="541">
        <f t="shared" si="13"/>
        <v>5.0333688726284444E-2</v>
      </c>
      <c r="AX33" s="541">
        <f t="shared" ref="AX33" si="21">+AX19/AX$10</f>
        <v>5.6436929376079928E-2</v>
      </c>
    </row>
    <row r="34" spans="25:51" s="526" customFormat="1" ht="15" customHeight="1">
      <c r="Y34" s="536"/>
      <c r="Z34" s="542" t="s">
        <v>69</v>
      </c>
      <c r="AA34" s="541">
        <f t="shared" si="8"/>
        <v>1.0229670288680433E-2</v>
      </c>
      <c r="AB34" s="541">
        <f t="shared" si="8"/>
        <v>1.275390566765313E-2</v>
      </c>
      <c r="AC34" s="541">
        <f t="shared" si="8"/>
        <v>1.4787351634529553E-2</v>
      </c>
      <c r="AD34" s="541">
        <f t="shared" si="8"/>
        <v>1.556626754870288E-2</v>
      </c>
      <c r="AE34" s="541">
        <f t="shared" si="8"/>
        <v>1.8359936153994814E-2</v>
      </c>
      <c r="AF34" s="541">
        <f t="shared" si="8"/>
        <v>1.8624198792860563E-2</v>
      </c>
      <c r="AG34" s="541">
        <f t="shared" si="8"/>
        <v>1.7229245862032522E-2</v>
      </c>
      <c r="AH34" s="541">
        <f t="shared" si="8"/>
        <v>1.5762647130114403E-2</v>
      </c>
      <c r="AI34" s="541">
        <f t="shared" si="8"/>
        <v>1.4620219814403691E-2</v>
      </c>
      <c r="AJ34" s="541">
        <f t="shared" si="8"/>
        <v>1.3647421684654498E-2</v>
      </c>
      <c r="AK34" s="541">
        <f t="shared" si="8"/>
        <v>1.247812595666596E-2</v>
      </c>
      <c r="AL34" s="541">
        <f t="shared" si="8"/>
        <v>1.1952612815730795E-2</v>
      </c>
      <c r="AM34" s="541">
        <f t="shared" si="8"/>
        <v>1.1684256581823937E-2</v>
      </c>
      <c r="AN34" s="541">
        <f t="shared" si="8"/>
        <v>1.178169972381831E-2</v>
      </c>
      <c r="AO34" s="541">
        <f t="shared" si="8"/>
        <v>1.110368709012194E-2</v>
      </c>
      <c r="AP34" s="541">
        <f t="shared" si="8"/>
        <v>1.0375288666331301E-2</v>
      </c>
      <c r="AQ34" s="541">
        <f t="shared" si="8"/>
        <v>1.1206771152373821E-2</v>
      </c>
      <c r="AR34" s="541">
        <f t="shared" si="11"/>
        <v>1.3655884476565539E-2</v>
      </c>
      <c r="AS34" s="541">
        <f t="shared" si="11"/>
        <v>1.7966176552741311E-2</v>
      </c>
      <c r="AT34" s="541">
        <f t="shared" si="12"/>
        <v>1.868444682025629E-2</v>
      </c>
      <c r="AU34" s="541">
        <f t="shared" si="12"/>
        <v>2.0830344549348654E-2</v>
      </c>
      <c r="AV34" s="541">
        <f t="shared" si="13"/>
        <v>2.2436289354798709E-2</v>
      </c>
      <c r="AW34" s="541">
        <f t="shared" si="13"/>
        <v>2.069151270419994E-2</v>
      </c>
      <c r="AX34" s="541">
        <f t="shared" ref="AX34" si="22">+AX20/AX$10</f>
        <v>1.9693362509679305E-2</v>
      </c>
    </row>
    <row r="36" spans="25:51" ht="16.2">
      <c r="Y36" s="199" t="s">
        <v>235</v>
      </c>
    </row>
    <row r="37" spans="25:51">
      <c r="Y37" s="241" t="s">
        <v>58</v>
      </c>
      <c r="Z37" s="242"/>
      <c r="AA37" s="243">
        <v>1990</v>
      </c>
      <c r="AB37" s="243">
        <v>1991</v>
      </c>
      <c r="AC37" s="243">
        <v>1992</v>
      </c>
      <c r="AD37" s="243">
        <v>1993</v>
      </c>
      <c r="AE37" s="243">
        <v>1994</v>
      </c>
      <c r="AF37" s="243">
        <v>1995</v>
      </c>
      <c r="AG37" s="243">
        <v>1996</v>
      </c>
      <c r="AH37" s="243">
        <v>1997</v>
      </c>
      <c r="AI37" s="243">
        <v>1998</v>
      </c>
      <c r="AJ37" s="243">
        <v>1999</v>
      </c>
      <c r="AK37" s="243">
        <v>2000</v>
      </c>
      <c r="AL37" s="243">
        <v>2001</v>
      </c>
      <c r="AM37" s="243">
        <v>2002</v>
      </c>
      <c r="AN37" s="243">
        <v>2003</v>
      </c>
      <c r="AO37" s="243">
        <v>2004</v>
      </c>
      <c r="AP37" s="243">
        <v>2005</v>
      </c>
      <c r="AQ37" s="243">
        <v>2006</v>
      </c>
      <c r="AR37" s="243">
        <v>2007</v>
      </c>
      <c r="AS37" s="243">
        <v>2008</v>
      </c>
      <c r="AT37" s="243">
        <v>2009</v>
      </c>
      <c r="AU37" s="243">
        <f t="shared" ref="AU37:AW37" si="23">AT37+1</f>
        <v>2010</v>
      </c>
      <c r="AV37" s="243">
        <f t="shared" si="23"/>
        <v>2011</v>
      </c>
      <c r="AW37" s="243">
        <f t="shared" si="23"/>
        <v>2012</v>
      </c>
      <c r="AX37" s="243">
        <f>AW37+1</f>
        <v>2013</v>
      </c>
    </row>
    <row r="38" spans="25:51" s="526" customFormat="1" ht="15" customHeight="1">
      <c r="Y38" s="527" t="s">
        <v>60</v>
      </c>
      <c r="Z38" s="538"/>
      <c r="AA38" s="529">
        <f t="shared" ref="AA38:AQ38" si="24">SUM(AA39:AA46)</f>
        <v>4892.4449272097409</v>
      </c>
      <c r="AB38" s="529">
        <f t="shared" si="24"/>
        <v>4935.0013829469044</v>
      </c>
      <c r="AC38" s="529">
        <f t="shared" si="24"/>
        <v>5149.7749723402094</v>
      </c>
      <c r="AD38" s="529">
        <f t="shared" si="24"/>
        <v>5202.3297043607308</v>
      </c>
      <c r="AE38" s="529">
        <f t="shared" si="24"/>
        <v>5512.0580187343649</v>
      </c>
      <c r="AF38" s="529">
        <f t="shared" si="24"/>
        <v>5618.6186251677464</v>
      </c>
      <c r="AG38" s="529">
        <f t="shared" si="24"/>
        <v>5578.9140373346045</v>
      </c>
      <c r="AH38" s="529">
        <f t="shared" si="24"/>
        <v>5336.1687121261339</v>
      </c>
      <c r="AI38" s="529">
        <f t="shared" si="24"/>
        <v>5263.2503917339945</v>
      </c>
      <c r="AJ38" s="529">
        <f t="shared" si="24"/>
        <v>5393.0371317895606</v>
      </c>
      <c r="AK38" s="529">
        <f t="shared" si="24"/>
        <v>5400.0208483018087</v>
      </c>
      <c r="AL38" s="529">
        <f t="shared" si="24"/>
        <v>5356.0394789204202</v>
      </c>
      <c r="AM38" s="529">
        <f t="shared" si="24"/>
        <v>5602.1049945472269</v>
      </c>
      <c r="AN38" s="529">
        <f t="shared" si="24"/>
        <v>5550.6039265457057</v>
      </c>
      <c r="AO38" s="529">
        <f t="shared" si="24"/>
        <v>5432.9721145168005</v>
      </c>
      <c r="AP38" s="529">
        <f t="shared" si="24"/>
        <v>5503.6387548821895</v>
      </c>
      <c r="AQ38" s="529">
        <f t="shared" si="24"/>
        <v>5262.5850472220973</v>
      </c>
      <c r="AR38" s="529">
        <f t="shared" ref="AR38:AW38" si="25">SUM(AR39:AR46)</f>
        <v>5429.5684007449017</v>
      </c>
      <c r="AS38" s="529">
        <f t="shared" si="25"/>
        <v>5221.9892933603978</v>
      </c>
      <c r="AT38" s="529">
        <f t="shared" si="25"/>
        <v>5009.6612634973999</v>
      </c>
      <c r="AU38" s="529">
        <f t="shared" si="25"/>
        <v>4954.754837739737</v>
      </c>
      <c r="AV38" s="529">
        <f t="shared" si="25"/>
        <v>5276.7878244172643</v>
      </c>
      <c r="AW38" s="529">
        <f t="shared" si="25"/>
        <v>5494.6057627891305</v>
      </c>
      <c r="AX38" s="529">
        <f t="shared" ref="AX38" si="26">SUM(AX39:AX46)</f>
        <v>5366.6224319248468</v>
      </c>
    </row>
    <row r="39" spans="25:51" s="526" customFormat="1" ht="15" customHeight="1">
      <c r="Y39" s="530"/>
      <c r="Z39" s="540" t="s">
        <v>70</v>
      </c>
      <c r="AA39" s="544">
        <v>634.57684759896597</v>
      </c>
      <c r="AB39" s="544">
        <v>623.07448189653985</v>
      </c>
      <c r="AC39" s="544">
        <v>655.95693371155983</v>
      </c>
      <c r="AD39" s="544">
        <v>705.57621344362246</v>
      </c>
      <c r="AE39" s="544">
        <v>707.40568541262473</v>
      </c>
      <c r="AF39" s="544">
        <v>768.47806579894336</v>
      </c>
      <c r="AG39" s="544">
        <v>706.89161801251112</v>
      </c>
      <c r="AH39" s="544">
        <v>641.99517641492832</v>
      </c>
      <c r="AI39" s="544">
        <v>674.00066617997197</v>
      </c>
      <c r="AJ39" s="544">
        <v>720.50843236270896</v>
      </c>
      <c r="AK39" s="544">
        <v>740.07155580508936</v>
      </c>
      <c r="AL39" s="544">
        <v>662.97082436476478</v>
      </c>
      <c r="AM39" s="544">
        <v>743.9741024507299</v>
      </c>
      <c r="AN39" s="544">
        <v>653.5461769983674</v>
      </c>
      <c r="AO39" s="544">
        <v>692.61350253681326</v>
      </c>
      <c r="AP39" s="544">
        <v>774.832053930087</v>
      </c>
      <c r="AQ39" s="544">
        <v>633.20001736192523</v>
      </c>
      <c r="AR39" s="544">
        <v>685.41451924924911</v>
      </c>
      <c r="AS39" s="544">
        <v>631.73344684023834</v>
      </c>
      <c r="AT39" s="544">
        <v>609.30295501819705</v>
      </c>
      <c r="AU39" s="544">
        <v>696.77882659906163</v>
      </c>
      <c r="AV39" s="544">
        <v>705.87246754592798</v>
      </c>
      <c r="AW39" s="544">
        <v>702.49461371344171</v>
      </c>
      <c r="AX39" s="544">
        <v>665.88265244391437</v>
      </c>
    </row>
    <row r="40" spans="25:51" s="526" customFormat="1" ht="15" customHeight="1">
      <c r="Y40" s="530"/>
      <c r="Z40" s="542" t="s">
        <v>71</v>
      </c>
      <c r="AA40" s="544">
        <v>106.35722596943596</v>
      </c>
      <c r="AB40" s="544">
        <v>80.507237641492736</v>
      </c>
      <c r="AC40" s="544">
        <v>90.186129216143641</v>
      </c>
      <c r="AD40" s="544">
        <v>51.867663964373477</v>
      </c>
      <c r="AE40" s="544">
        <v>152.73738336604461</v>
      </c>
      <c r="AF40" s="544">
        <v>116.06952245668326</v>
      </c>
      <c r="AG40" s="544">
        <v>91.02795028185227</v>
      </c>
      <c r="AH40" s="544">
        <v>93.729035851859877</v>
      </c>
      <c r="AI40" s="544">
        <v>104.33754140817761</v>
      </c>
      <c r="AJ40" s="544">
        <v>116.6160206182838</v>
      </c>
      <c r="AK40" s="544">
        <v>121.21875736004034</v>
      </c>
      <c r="AL40" s="544">
        <v>106.46576721308044</v>
      </c>
      <c r="AM40" s="544">
        <v>116.34457286117892</v>
      </c>
      <c r="AN40" s="544">
        <v>91.101232932661276</v>
      </c>
      <c r="AO40" s="544">
        <v>131.05461608671143</v>
      </c>
      <c r="AP40" s="544">
        <v>121.29803869533751</v>
      </c>
      <c r="AQ40" s="544">
        <v>101.49652166479426</v>
      </c>
      <c r="AR40" s="544">
        <v>129.42924403726283</v>
      </c>
      <c r="AS40" s="544">
        <v>99.310843346837743</v>
      </c>
      <c r="AT40" s="544">
        <v>73.651420427535598</v>
      </c>
      <c r="AU40" s="544">
        <v>125.33882716896323</v>
      </c>
      <c r="AV40" s="544">
        <v>115.68297593595159</v>
      </c>
      <c r="AW40" s="544">
        <v>121.99483216715467</v>
      </c>
      <c r="AX40" s="544">
        <v>132.20206101492525</v>
      </c>
    </row>
    <row r="41" spans="25:51" s="526" customFormat="1" ht="15" customHeight="1">
      <c r="Y41" s="530"/>
      <c r="Z41" s="543" t="s">
        <v>72</v>
      </c>
      <c r="AA41" s="544">
        <v>812.4073165569647</v>
      </c>
      <c r="AB41" s="544">
        <v>815.38795863899668</v>
      </c>
      <c r="AC41" s="544">
        <v>861.46267978301103</v>
      </c>
      <c r="AD41" s="544">
        <v>917.716173308012</v>
      </c>
      <c r="AE41" s="544">
        <v>814.35538362042598</v>
      </c>
      <c r="AF41" s="544">
        <v>847.65685594938088</v>
      </c>
      <c r="AG41" s="544">
        <v>864.05711703604265</v>
      </c>
      <c r="AH41" s="544">
        <v>866.93682628787417</v>
      </c>
      <c r="AI41" s="544">
        <v>776.24864283573254</v>
      </c>
      <c r="AJ41" s="544">
        <v>769.6343102014373</v>
      </c>
      <c r="AK41" s="544">
        <v>797.92521111014355</v>
      </c>
      <c r="AL41" s="544">
        <v>791.17213419290761</v>
      </c>
      <c r="AM41" s="544">
        <v>779.46429723730978</v>
      </c>
      <c r="AN41" s="544">
        <v>804.73548420240786</v>
      </c>
      <c r="AO41" s="544">
        <v>756.31126487545566</v>
      </c>
      <c r="AP41" s="544">
        <v>780.48431241192975</v>
      </c>
      <c r="AQ41" s="544">
        <v>769.03477959914801</v>
      </c>
      <c r="AR41" s="544">
        <v>763.89651126199851</v>
      </c>
      <c r="AS41" s="544">
        <v>709.94891789066435</v>
      </c>
      <c r="AT41" s="544">
        <v>678.60091513835744</v>
      </c>
      <c r="AU41" s="544">
        <v>699.6137557790247</v>
      </c>
      <c r="AV41" s="544">
        <v>714.08154111309705</v>
      </c>
      <c r="AW41" s="544">
        <v>726.15636646528742</v>
      </c>
      <c r="AX41" s="544">
        <v>689.40502693477265</v>
      </c>
    </row>
    <row r="42" spans="25:51" s="526" customFormat="1" ht="15" customHeight="1">
      <c r="Y42" s="530"/>
      <c r="Z42" s="542" t="s">
        <v>73</v>
      </c>
      <c r="AA42" s="544">
        <v>238.03744218042738</v>
      </c>
      <c r="AB42" s="544">
        <v>233.0038118715768</v>
      </c>
      <c r="AC42" s="544">
        <v>232.4791928054274</v>
      </c>
      <c r="AD42" s="544">
        <v>233.13039012600393</v>
      </c>
      <c r="AE42" s="544">
        <v>243.57344919862433</v>
      </c>
      <c r="AF42" s="544">
        <v>236.25754190394747</v>
      </c>
      <c r="AG42" s="544">
        <v>224.85243592954103</v>
      </c>
      <c r="AH42" s="544">
        <v>224.8275355712384</v>
      </c>
      <c r="AI42" s="544">
        <v>248.2942177303338</v>
      </c>
      <c r="AJ42" s="544">
        <v>256.1813029976114</v>
      </c>
      <c r="AK42" s="544">
        <v>250.1302190869836</v>
      </c>
      <c r="AL42" s="544">
        <v>232.39537489157905</v>
      </c>
      <c r="AM42" s="544">
        <v>232.77018078682036</v>
      </c>
      <c r="AN42" s="544">
        <v>245.90058665787217</v>
      </c>
      <c r="AO42" s="544">
        <v>235.89031788975674</v>
      </c>
      <c r="AP42" s="544">
        <v>227.69508027389895</v>
      </c>
      <c r="AQ42" s="544">
        <v>225.68431456886569</v>
      </c>
      <c r="AR42" s="544">
        <v>233.18697792687502</v>
      </c>
      <c r="AS42" s="544">
        <v>231.83262608466134</v>
      </c>
      <c r="AT42" s="544">
        <v>220.40660141970235</v>
      </c>
      <c r="AU42" s="544">
        <v>222.81352801871941</v>
      </c>
      <c r="AV42" s="544">
        <v>239.22425022570889</v>
      </c>
      <c r="AW42" s="544">
        <v>252.58403592415522</v>
      </c>
      <c r="AX42" s="544">
        <v>253.419785328156</v>
      </c>
    </row>
    <row r="43" spans="25:51" s="526" customFormat="1" ht="15" customHeight="1">
      <c r="Y43" s="530"/>
      <c r="Z43" s="543" t="s">
        <v>231</v>
      </c>
      <c r="AA43" s="544">
        <v>1399.6988143376504</v>
      </c>
      <c r="AB43" s="544">
        <v>1435.5789722705031</v>
      </c>
      <c r="AC43" s="544">
        <v>1470.961304095739</v>
      </c>
      <c r="AD43" s="544">
        <v>1382.7605070393306</v>
      </c>
      <c r="AE43" s="544">
        <v>1500.6726813548451</v>
      </c>
      <c r="AF43" s="544">
        <v>1486.3378229800446</v>
      </c>
      <c r="AG43" s="544">
        <v>1512.1690228109971</v>
      </c>
      <c r="AH43" s="544">
        <v>1442.5917488005073</v>
      </c>
      <c r="AI43" s="544">
        <v>1419.331032983391</v>
      </c>
      <c r="AJ43" s="544">
        <v>1496.8122548214978</v>
      </c>
      <c r="AK43" s="544">
        <v>1515.9280986319286</v>
      </c>
      <c r="AL43" s="544">
        <v>1514.1022721409922</v>
      </c>
      <c r="AM43" s="544">
        <v>1628.6504027736037</v>
      </c>
      <c r="AN43" s="544">
        <v>1704.7742058542417</v>
      </c>
      <c r="AO43" s="544">
        <v>1623.6187513719026</v>
      </c>
      <c r="AP43" s="544">
        <v>1666.3715578071085</v>
      </c>
      <c r="AQ43" s="544">
        <v>1563.1320847109666</v>
      </c>
      <c r="AR43" s="544">
        <v>1740.8472122355095</v>
      </c>
      <c r="AS43" s="544">
        <v>1647.3645912579611</v>
      </c>
      <c r="AT43" s="544">
        <v>1507.3144146118059</v>
      </c>
      <c r="AU43" s="544">
        <v>1517.1926275216058</v>
      </c>
      <c r="AV43" s="544">
        <v>1791.2373123233415</v>
      </c>
      <c r="AW43" s="544">
        <v>1961.2121590300676</v>
      </c>
      <c r="AX43" s="544">
        <v>1945.0895165469494</v>
      </c>
    </row>
    <row r="44" spans="25:51" s="526" customFormat="1" ht="15" customHeight="1">
      <c r="Y44" s="530"/>
      <c r="Z44" s="542" t="s">
        <v>74</v>
      </c>
      <c r="AA44" s="544">
        <v>1364.5057161672039</v>
      </c>
      <c r="AB44" s="544">
        <v>1406.541401874214</v>
      </c>
      <c r="AC44" s="544">
        <v>1488.6041977919263</v>
      </c>
      <c r="AD44" s="544">
        <v>1562.5721648588026</v>
      </c>
      <c r="AE44" s="544">
        <v>1724.324866553425</v>
      </c>
      <c r="AF44" s="544">
        <v>1791.5806476723606</v>
      </c>
      <c r="AG44" s="544">
        <v>1809.5627288019148</v>
      </c>
      <c r="AH44" s="544">
        <v>1707.7915610091352</v>
      </c>
      <c r="AI44" s="544">
        <v>1694.5903813830116</v>
      </c>
      <c r="AJ44" s="544">
        <v>1687.7279058796228</v>
      </c>
      <c r="AK44" s="544">
        <v>1628.069005601966</v>
      </c>
      <c r="AL44" s="544">
        <v>1703.7288221245722</v>
      </c>
      <c r="AM44" s="544">
        <v>1753.1029807864534</v>
      </c>
      <c r="AN44" s="544">
        <v>1705.0565718956786</v>
      </c>
      <c r="AO44" s="544">
        <v>1673.892282859282</v>
      </c>
      <c r="AP44" s="544">
        <v>1594.7001764327124</v>
      </c>
      <c r="AQ44" s="544">
        <v>1648.0188076860584</v>
      </c>
      <c r="AR44" s="544">
        <v>1548.8678682267137</v>
      </c>
      <c r="AS44" s="544">
        <v>1535.2681117344912</v>
      </c>
      <c r="AT44" s="544">
        <v>1573.4886138778272</v>
      </c>
      <c r="AU44" s="544">
        <v>1356.6105798879512</v>
      </c>
      <c r="AV44" s="544">
        <v>1354.9843712976844</v>
      </c>
      <c r="AW44" s="544">
        <v>1339.908274405826</v>
      </c>
      <c r="AX44" s="544">
        <v>1272.0608574730281</v>
      </c>
    </row>
    <row r="45" spans="25:51" s="526" customFormat="1" ht="15" customHeight="1">
      <c r="Y45" s="530"/>
      <c r="Z45" s="543" t="s">
        <v>68</v>
      </c>
      <c r="AA45" s="544">
        <v>286.81346588820986</v>
      </c>
      <c r="AB45" s="544">
        <v>277.96697664573901</v>
      </c>
      <c r="AC45" s="544">
        <v>273.9730015817089</v>
      </c>
      <c r="AD45" s="544">
        <v>267.72573556594222</v>
      </c>
      <c r="AE45" s="544">
        <v>267.78753592729646</v>
      </c>
      <c r="AF45" s="544">
        <v>267.59589818999291</v>
      </c>
      <c r="AG45" s="544">
        <v>274.23268286936286</v>
      </c>
      <c r="AH45" s="544">
        <v>274.18468375458912</v>
      </c>
      <c r="AI45" s="544">
        <v>269.4980315479786</v>
      </c>
      <c r="AJ45" s="544">
        <v>271.9558530098663</v>
      </c>
      <c r="AK45" s="544">
        <v>279.2958603919256</v>
      </c>
      <c r="AL45" s="544">
        <v>281.18561787521861</v>
      </c>
      <c r="AM45" s="544">
        <v>282.34202549652366</v>
      </c>
      <c r="AN45" s="544">
        <v>280.09411925606872</v>
      </c>
      <c r="AO45" s="544">
        <v>259.26535656792532</v>
      </c>
      <c r="AP45" s="544">
        <v>281.15569453400491</v>
      </c>
      <c r="AQ45" s="544">
        <v>263.04193533621708</v>
      </c>
      <c r="AR45" s="544">
        <v>253.78050896910995</v>
      </c>
      <c r="AS45" s="544">
        <v>272.71157460450632</v>
      </c>
      <c r="AT45" s="544">
        <v>253.29359353865848</v>
      </c>
      <c r="AU45" s="544">
        <v>233.19744233674112</v>
      </c>
      <c r="AV45" s="544">
        <v>237.31336748304815</v>
      </c>
      <c r="AW45" s="544">
        <v>276.56377613787686</v>
      </c>
      <c r="AX45" s="544">
        <v>302.87569117862893</v>
      </c>
    </row>
    <row r="46" spans="25:51" s="526" customFormat="1" ht="15" customHeight="1">
      <c r="Y46" s="536"/>
      <c r="Z46" s="542" t="s">
        <v>69</v>
      </c>
      <c r="AA46" s="544">
        <v>50.048098510882802</v>
      </c>
      <c r="AB46" s="544">
        <v>62.940542107842575</v>
      </c>
      <c r="AC46" s="544">
        <v>76.151533354694379</v>
      </c>
      <c r="AD46" s="544">
        <v>80.980856054643482</v>
      </c>
      <c r="AE46" s="544">
        <v>101.20103330107807</v>
      </c>
      <c r="AF46" s="544">
        <v>104.642270216393</v>
      </c>
      <c r="AG46" s="544">
        <v>96.12048159238239</v>
      </c>
      <c r="AH46" s="544">
        <v>84.112144436001273</v>
      </c>
      <c r="AI46" s="544">
        <v>76.949877665397338</v>
      </c>
      <c r="AJ46" s="544">
        <v>73.60105189853175</v>
      </c>
      <c r="AK46" s="544">
        <v>67.382140313732137</v>
      </c>
      <c r="AL46" s="544">
        <v>64.018666117304306</v>
      </c>
      <c r="AM46" s="544">
        <v>65.456432154607185</v>
      </c>
      <c r="AN46" s="544">
        <v>65.395548748408359</v>
      </c>
      <c r="AO46" s="544">
        <v>60.326022328952689</v>
      </c>
      <c r="AP46" s="544">
        <v>57.101840797110889</v>
      </c>
      <c r="AQ46" s="544">
        <v>58.97658629412242</v>
      </c>
      <c r="AR46" s="544">
        <v>74.145558838183078</v>
      </c>
      <c r="AS46" s="544">
        <v>93.819181601037769</v>
      </c>
      <c r="AT46" s="544">
        <v>93.602749465315114</v>
      </c>
      <c r="AU46" s="544">
        <v>103.20925042767082</v>
      </c>
      <c r="AV46" s="544">
        <v>118.39153849250451</v>
      </c>
      <c r="AW46" s="544">
        <v>113.69170494532152</v>
      </c>
      <c r="AX46" s="544">
        <v>105.68684100447277</v>
      </c>
    </row>
    <row r="48" spans="25:51">
      <c r="Y48" s="199" t="s">
        <v>234</v>
      </c>
      <c r="AY48" s="202"/>
    </row>
    <row r="49" spans="25:51">
      <c r="Y49" s="241" t="s">
        <v>58</v>
      </c>
      <c r="Z49" s="242"/>
      <c r="AA49" s="243">
        <v>1990</v>
      </c>
      <c r="AB49" s="243">
        <v>1991</v>
      </c>
      <c r="AC49" s="243">
        <v>1992</v>
      </c>
      <c r="AD49" s="243">
        <v>1993</v>
      </c>
      <c r="AE49" s="243">
        <v>1994</v>
      </c>
      <c r="AF49" s="243">
        <v>1995</v>
      </c>
      <c r="AG49" s="243">
        <v>1996</v>
      </c>
      <c r="AH49" s="243">
        <v>1997</v>
      </c>
      <c r="AI49" s="243">
        <v>1998</v>
      </c>
      <c r="AJ49" s="243">
        <v>1999</v>
      </c>
      <c r="AK49" s="243">
        <v>2000</v>
      </c>
      <c r="AL49" s="243">
        <v>2001</v>
      </c>
      <c r="AM49" s="243">
        <v>2002</v>
      </c>
      <c r="AN49" s="243">
        <v>2003</v>
      </c>
      <c r="AO49" s="243">
        <v>2004</v>
      </c>
      <c r="AP49" s="243">
        <v>2005</v>
      </c>
      <c r="AQ49" s="243">
        <v>2006</v>
      </c>
      <c r="AR49" s="243">
        <v>2007</v>
      </c>
      <c r="AS49" s="243">
        <v>2008</v>
      </c>
      <c r="AT49" s="243">
        <v>2009</v>
      </c>
      <c r="AU49" s="243">
        <f t="shared" ref="AU49:AW49" si="27">AT49+1</f>
        <v>2010</v>
      </c>
      <c r="AV49" s="243">
        <f t="shared" si="27"/>
        <v>2011</v>
      </c>
      <c r="AW49" s="243">
        <f t="shared" si="27"/>
        <v>2012</v>
      </c>
      <c r="AX49" s="243">
        <f>AW49+1</f>
        <v>2013</v>
      </c>
    </row>
    <row r="50" spans="25:51" s="526" customFormat="1" ht="15" customHeight="1">
      <c r="Y50" s="527" t="s">
        <v>60</v>
      </c>
      <c r="Z50" s="538"/>
      <c r="AA50" s="545">
        <f t="shared" ref="AA50:AQ50" si="28">SUM(AA51:AA58)</f>
        <v>0.99999999999999978</v>
      </c>
      <c r="AB50" s="545">
        <f t="shared" si="28"/>
        <v>0.99999999999999989</v>
      </c>
      <c r="AC50" s="545">
        <f t="shared" si="28"/>
        <v>1.0000000000000002</v>
      </c>
      <c r="AD50" s="545">
        <f t="shared" si="28"/>
        <v>1.0000000000000002</v>
      </c>
      <c r="AE50" s="545">
        <f t="shared" si="28"/>
        <v>1</v>
      </c>
      <c r="AF50" s="545">
        <f t="shared" si="28"/>
        <v>1.0000000000000002</v>
      </c>
      <c r="AG50" s="545">
        <f t="shared" si="28"/>
        <v>1</v>
      </c>
      <c r="AH50" s="545">
        <f t="shared" si="28"/>
        <v>1</v>
      </c>
      <c r="AI50" s="545">
        <f t="shared" si="28"/>
        <v>1</v>
      </c>
      <c r="AJ50" s="545">
        <f t="shared" si="28"/>
        <v>1</v>
      </c>
      <c r="AK50" s="545">
        <f t="shared" si="28"/>
        <v>1.0000000000000002</v>
      </c>
      <c r="AL50" s="545">
        <f t="shared" si="28"/>
        <v>0.99999999999999978</v>
      </c>
      <c r="AM50" s="545">
        <f t="shared" si="28"/>
        <v>0.99999999999999989</v>
      </c>
      <c r="AN50" s="545">
        <f t="shared" si="28"/>
        <v>1.0000000000000002</v>
      </c>
      <c r="AO50" s="545">
        <f t="shared" si="28"/>
        <v>1</v>
      </c>
      <c r="AP50" s="545">
        <f t="shared" si="28"/>
        <v>1</v>
      </c>
      <c r="AQ50" s="545">
        <f t="shared" si="28"/>
        <v>1.0000000000000002</v>
      </c>
      <c r="AR50" s="545">
        <f t="shared" ref="AR50:AW50" si="29">SUM(AR51:AR58)</f>
        <v>1</v>
      </c>
      <c r="AS50" s="545">
        <f t="shared" si="29"/>
        <v>1</v>
      </c>
      <c r="AT50" s="545">
        <f t="shared" si="29"/>
        <v>0.99999999999999967</v>
      </c>
      <c r="AU50" s="545">
        <f t="shared" si="29"/>
        <v>0.99999999999999989</v>
      </c>
      <c r="AV50" s="545">
        <f t="shared" si="29"/>
        <v>1</v>
      </c>
      <c r="AW50" s="545">
        <f t="shared" si="29"/>
        <v>0.99999999999999989</v>
      </c>
      <c r="AX50" s="545">
        <f t="shared" ref="AX50" si="30">SUM(AX51:AX58)</f>
        <v>1</v>
      </c>
      <c r="AY50" s="546"/>
    </row>
    <row r="51" spans="25:51" s="526" customFormat="1" ht="15" customHeight="1">
      <c r="Y51" s="530"/>
      <c r="Z51" s="540" t="s">
        <v>70</v>
      </c>
      <c r="AA51" s="541">
        <f t="shared" ref="AA51:AQ58" si="31">+AA39/AA$10</f>
        <v>0.12970546568030103</v>
      </c>
      <c r="AB51" s="541">
        <f t="shared" si="31"/>
        <v>0.12625619195358256</v>
      </c>
      <c r="AC51" s="541">
        <f t="shared" si="31"/>
        <v>0.12737584403876848</v>
      </c>
      <c r="AD51" s="541">
        <f t="shared" si="31"/>
        <v>0.13562696975014674</v>
      </c>
      <c r="AE51" s="541">
        <f t="shared" si="31"/>
        <v>0.12833785185284638</v>
      </c>
      <c r="AF51" s="541">
        <f t="shared" si="31"/>
        <v>0.1367734877673781</v>
      </c>
      <c r="AG51" s="541">
        <f t="shared" si="31"/>
        <v>0.12670774514214192</v>
      </c>
      <c r="AH51" s="541">
        <f t="shared" si="31"/>
        <v>0.12031013467696992</v>
      </c>
      <c r="AI51" s="541">
        <f t="shared" si="31"/>
        <v>0.12805787603008573</v>
      </c>
      <c r="AJ51" s="541">
        <f t="shared" si="31"/>
        <v>0.13359975367416468</v>
      </c>
      <c r="AK51" s="541">
        <f t="shared" si="31"/>
        <v>0.13704975899080576</v>
      </c>
      <c r="AL51" s="541">
        <f t="shared" si="31"/>
        <v>0.12378004810718744</v>
      </c>
      <c r="AM51" s="541">
        <f t="shared" si="31"/>
        <v>0.13280259887575693</v>
      </c>
      <c r="AN51" s="541">
        <f t="shared" si="31"/>
        <v>0.11774325562535451</v>
      </c>
      <c r="AO51" s="541">
        <f t="shared" si="31"/>
        <v>0.12748335311461714</v>
      </c>
      <c r="AP51" s="541">
        <f t="shared" si="31"/>
        <v>0.14078541278581302</v>
      </c>
      <c r="AQ51" s="541">
        <f t="shared" si="31"/>
        <v>0.12032109917086575</v>
      </c>
      <c r="AR51" s="541">
        <f t="shared" ref="AR51:AW51" si="32">+AR39/AR$10</f>
        <v>0.12623738549001698</v>
      </c>
      <c r="AS51" s="541">
        <f t="shared" si="32"/>
        <v>0.12097563042564417</v>
      </c>
      <c r="AT51" s="541">
        <f t="shared" si="32"/>
        <v>0.12162557964903672</v>
      </c>
      <c r="AU51" s="541">
        <f t="shared" si="32"/>
        <v>0.14062831551054472</v>
      </c>
      <c r="AV51" s="541">
        <f t="shared" si="32"/>
        <v>0.13376934814010266</v>
      </c>
      <c r="AW51" s="541">
        <f t="shared" si="32"/>
        <v>0.12785168655245732</v>
      </c>
      <c r="AX51" s="541">
        <f t="shared" ref="AX51" si="33">+AX39/AX$10</f>
        <v>0.12407853559488852</v>
      </c>
      <c r="AY51" s="546"/>
    </row>
    <row r="52" spans="25:51" s="526" customFormat="1" ht="15" customHeight="1">
      <c r="Y52" s="530"/>
      <c r="Z52" s="542" t="s">
        <v>71</v>
      </c>
      <c r="AA52" s="541">
        <f t="shared" si="31"/>
        <v>2.1739074747253943E-2</v>
      </c>
      <c r="AB52" s="541">
        <f t="shared" si="31"/>
        <v>1.6313518760032918E-2</v>
      </c>
      <c r="AC52" s="541">
        <f t="shared" si="31"/>
        <v>1.7512634959884549E-2</v>
      </c>
      <c r="AD52" s="541">
        <f t="shared" si="31"/>
        <v>9.9700839646700273E-3</v>
      </c>
      <c r="AE52" s="541">
        <f t="shared" si="31"/>
        <v>2.7709683542321454E-2</v>
      </c>
      <c r="AF52" s="541">
        <f t="shared" si="31"/>
        <v>2.0658017601829663E-2</v>
      </c>
      <c r="AG52" s="541">
        <f t="shared" si="31"/>
        <v>1.6316428192419685E-2</v>
      </c>
      <c r="AH52" s="541">
        <f t="shared" si="31"/>
        <v>1.7564856155853185E-2</v>
      </c>
      <c r="AI52" s="541">
        <f t="shared" si="31"/>
        <v>1.9823784475851865E-2</v>
      </c>
      <c r="AJ52" s="541">
        <f t="shared" si="31"/>
        <v>2.1623441071985969E-2</v>
      </c>
      <c r="AK52" s="541">
        <f t="shared" si="31"/>
        <v>2.2447831363125396E-2</v>
      </c>
      <c r="AL52" s="541">
        <f t="shared" si="31"/>
        <v>1.9877703969900538E-2</v>
      </c>
      <c r="AM52" s="541">
        <f t="shared" si="31"/>
        <v>2.0768010055938289E-2</v>
      </c>
      <c r="AN52" s="541">
        <f t="shared" si="31"/>
        <v>1.6412850590360194E-2</v>
      </c>
      <c r="AO52" s="541">
        <f t="shared" si="31"/>
        <v>2.4122085172595668E-2</v>
      </c>
      <c r="AP52" s="541">
        <f t="shared" si="31"/>
        <v>2.2039607630085816E-2</v>
      </c>
      <c r="AQ52" s="541">
        <f t="shared" si="31"/>
        <v>1.9286438272075074E-2</v>
      </c>
      <c r="AR52" s="541">
        <f t="shared" ref="AR52:AS58" si="34">+AR40/AR$10</f>
        <v>2.3837851277369666E-2</v>
      </c>
      <c r="AS52" s="541">
        <f t="shared" si="34"/>
        <v>1.9017818261923378E-2</v>
      </c>
      <c r="AT52" s="541">
        <f t="shared" ref="AT52:AU58" si="35">+AT40/AT$10</f>
        <v>1.4701876345251583E-2</v>
      </c>
      <c r="AU52" s="541">
        <f t="shared" si="35"/>
        <v>2.5296675874711967E-2</v>
      </c>
      <c r="AV52" s="541">
        <f t="shared" ref="AV52:AW58" si="36">+AV40/AV$10</f>
        <v>2.1922991749005354E-2</v>
      </c>
      <c r="AW52" s="541">
        <f t="shared" si="36"/>
        <v>2.220265428201141E-2</v>
      </c>
      <c r="AX52" s="541">
        <f t="shared" ref="AX52" si="37">+AX40/AX$10</f>
        <v>2.4634127459477021E-2</v>
      </c>
      <c r="AY52" s="546"/>
    </row>
    <row r="53" spans="25:51" s="526" customFormat="1" ht="15" customHeight="1">
      <c r="Y53" s="530"/>
      <c r="Z53" s="543" t="s">
        <v>72</v>
      </c>
      <c r="AA53" s="541">
        <f t="shared" si="31"/>
        <v>0.1660534413047132</v>
      </c>
      <c r="AB53" s="541">
        <f t="shared" si="31"/>
        <v>0.16522547723220551</v>
      </c>
      <c r="AC53" s="541">
        <f t="shared" si="31"/>
        <v>0.16728161607254405</v>
      </c>
      <c r="AD53" s="541">
        <f t="shared" si="31"/>
        <v>0.17640484657071198</v>
      </c>
      <c r="AE53" s="541">
        <f t="shared" si="31"/>
        <v>0.14774071333295072</v>
      </c>
      <c r="AF53" s="541">
        <f t="shared" si="31"/>
        <v>0.15086570427692517</v>
      </c>
      <c r="AG53" s="541">
        <f t="shared" si="31"/>
        <v>0.15487908780341356</v>
      </c>
      <c r="AH53" s="541">
        <f t="shared" si="31"/>
        <v>0.16246428346948824</v>
      </c>
      <c r="AI53" s="541">
        <f t="shared" si="31"/>
        <v>0.14748465018020832</v>
      </c>
      <c r="AJ53" s="541">
        <f t="shared" si="31"/>
        <v>0.14270888395423509</v>
      </c>
      <c r="AK53" s="541">
        <f t="shared" si="31"/>
        <v>0.14776335749908706</v>
      </c>
      <c r="AL53" s="541">
        <f t="shared" si="31"/>
        <v>0.14771588919512196</v>
      </c>
      <c r="AM53" s="541">
        <f t="shared" si="31"/>
        <v>0.1391377523263124</v>
      </c>
      <c r="AN53" s="541">
        <f t="shared" si="31"/>
        <v>0.14498160828117621</v>
      </c>
      <c r="AO53" s="541">
        <f t="shared" si="31"/>
        <v>0.13920764710987676</v>
      </c>
      <c r="AP53" s="541">
        <f t="shared" si="31"/>
        <v>0.1418124166887906</v>
      </c>
      <c r="AQ53" s="541">
        <f t="shared" si="31"/>
        <v>0.14613251333678492</v>
      </c>
      <c r="AR53" s="541">
        <f t="shared" si="34"/>
        <v>0.14069193992605322</v>
      </c>
      <c r="AS53" s="541">
        <f t="shared" si="34"/>
        <v>0.13595372912643519</v>
      </c>
      <c r="AT53" s="541">
        <f t="shared" si="35"/>
        <v>0.13545844308535243</v>
      </c>
      <c r="AU53" s="541">
        <f t="shared" si="35"/>
        <v>0.1412004788713572</v>
      </c>
      <c r="AV53" s="541">
        <f t="shared" si="36"/>
        <v>0.13532504335475262</v>
      </c>
      <c r="AW53" s="541">
        <f t="shared" si="36"/>
        <v>0.13215804696726435</v>
      </c>
      <c r="AX53" s="541">
        <f t="shared" ref="AX53" si="38">+AX41/AX$10</f>
        <v>0.12846162286984358</v>
      </c>
      <c r="AY53" s="546"/>
    </row>
    <row r="54" spans="25:51" s="526" customFormat="1" ht="15" customHeight="1">
      <c r="Y54" s="530"/>
      <c r="Z54" s="542" t="s">
        <v>73</v>
      </c>
      <c r="AA54" s="541">
        <f t="shared" si="31"/>
        <v>4.8654087214464535E-2</v>
      </c>
      <c r="AB54" s="541">
        <f t="shared" si="31"/>
        <v>4.7214538313348965E-2</v>
      </c>
      <c r="AC54" s="541">
        <f t="shared" si="31"/>
        <v>4.5143563370067412E-2</v>
      </c>
      <c r="AD54" s="541">
        <f t="shared" si="31"/>
        <v>4.4812690347285737E-2</v>
      </c>
      <c r="AE54" s="541">
        <f t="shared" si="31"/>
        <v>4.4189202720792804E-2</v>
      </c>
      <c r="AF54" s="541">
        <f t="shared" si="31"/>
        <v>4.2049044020476462E-2</v>
      </c>
      <c r="AG54" s="541">
        <f t="shared" si="31"/>
        <v>4.0303979309379553E-2</v>
      </c>
      <c r="AH54" s="541">
        <f t="shared" si="31"/>
        <v>4.2132763729964322E-2</v>
      </c>
      <c r="AI54" s="541">
        <f t="shared" si="31"/>
        <v>4.717507229378317E-2</v>
      </c>
      <c r="AJ54" s="541">
        <f t="shared" si="31"/>
        <v>4.7502232366904408E-2</v>
      </c>
      <c r="AK54" s="541">
        <f t="shared" si="31"/>
        <v>4.6320232109037913E-2</v>
      </c>
      <c r="AL54" s="541">
        <f t="shared" si="31"/>
        <v>4.3389406632682509E-2</v>
      </c>
      <c r="AM54" s="541">
        <f t="shared" si="31"/>
        <v>4.1550485221784624E-2</v>
      </c>
      <c r="AN54" s="541">
        <f t="shared" si="31"/>
        <v>4.4301591306462204E-2</v>
      </c>
      <c r="AO54" s="541">
        <f t="shared" si="31"/>
        <v>4.3418282464484259E-2</v>
      </c>
      <c r="AP54" s="541">
        <f t="shared" si="31"/>
        <v>4.1371734304311729E-2</v>
      </c>
      <c r="AQ54" s="541">
        <f t="shared" si="31"/>
        <v>4.2884687381536037E-2</v>
      </c>
      <c r="AR54" s="541">
        <f t="shared" si="34"/>
        <v>4.294760848668621E-2</v>
      </c>
      <c r="AS54" s="541">
        <f t="shared" si="34"/>
        <v>4.439546177917858E-2</v>
      </c>
      <c r="AT54" s="541">
        <f t="shared" si="35"/>
        <v>4.3996308298463606E-2</v>
      </c>
      <c r="AU54" s="541">
        <f t="shared" si="35"/>
        <v>4.4969637311129317E-2</v>
      </c>
      <c r="AV54" s="541">
        <f t="shared" si="36"/>
        <v>4.5335203571905479E-2</v>
      </c>
      <c r="AW54" s="541">
        <f t="shared" si="36"/>
        <v>4.5969455649524225E-2</v>
      </c>
      <c r="AX54" s="541">
        <f t="shared" ref="AX54" si="39">+AX42/AX$10</f>
        <v>4.722146723432933E-2</v>
      </c>
      <c r="AY54" s="546"/>
    </row>
    <row r="55" spans="25:51" s="526" customFormat="1" ht="15" customHeight="1">
      <c r="Y55" s="530"/>
      <c r="Z55" s="543" t="s">
        <v>232</v>
      </c>
      <c r="AA55" s="541">
        <f t="shared" si="31"/>
        <v>0.28609393363900909</v>
      </c>
      <c r="AB55" s="541">
        <f t="shared" si="31"/>
        <v>0.29089737993411785</v>
      </c>
      <c r="AC55" s="541">
        <f t="shared" si="31"/>
        <v>0.28563603497169721</v>
      </c>
      <c r="AD55" s="541">
        <f t="shared" si="31"/>
        <v>0.26579640000138099</v>
      </c>
      <c r="AE55" s="541">
        <f t="shared" si="31"/>
        <v>0.27225270058013973</v>
      </c>
      <c r="AF55" s="541">
        <f t="shared" si="31"/>
        <v>0.26453794466885883</v>
      </c>
      <c r="AG55" s="541">
        <f t="shared" si="31"/>
        <v>0.27105078384277359</v>
      </c>
      <c r="AH55" s="541">
        <f t="shared" si="31"/>
        <v>0.27034222990781781</v>
      </c>
      <c r="AI55" s="541">
        <f t="shared" si="31"/>
        <v>0.26966815700284169</v>
      </c>
      <c r="AJ55" s="541">
        <f t="shared" si="31"/>
        <v>0.2775453271030629</v>
      </c>
      <c r="AK55" s="541">
        <f t="shared" si="31"/>
        <v>0.28072634184526446</v>
      </c>
      <c r="AL55" s="541">
        <f t="shared" si="31"/>
        <v>0.28269064821123746</v>
      </c>
      <c r="AM55" s="541">
        <f t="shared" si="31"/>
        <v>0.29072114934633325</v>
      </c>
      <c r="AN55" s="541">
        <f t="shared" si="31"/>
        <v>0.30713310270638788</v>
      </c>
      <c r="AO55" s="541">
        <f t="shared" si="31"/>
        <v>0.29884540489976447</v>
      </c>
      <c r="AP55" s="541">
        <f t="shared" si="31"/>
        <v>0.30277633253616021</v>
      </c>
      <c r="AQ55" s="541">
        <f t="shared" si="31"/>
        <v>0.29702742486529121</v>
      </c>
      <c r="AR55" s="541">
        <f t="shared" si="34"/>
        <v>0.32062349780816402</v>
      </c>
      <c r="AS55" s="541">
        <f t="shared" si="34"/>
        <v>0.31546686496514564</v>
      </c>
      <c r="AT55" s="541">
        <f t="shared" si="35"/>
        <v>0.3008815038243729</v>
      </c>
      <c r="AU55" s="541">
        <f t="shared" si="35"/>
        <v>0.30620942452396277</v>
      </c>
      <c r="AV55" s="541">
        <f t="shared" si="36"/>
        <v>0.33945600466153947</v>
      </c>
      <c r="AW55" s="541">
        <f t="shared" si="36"/>
        <v>0.3569340993146215</v>
      </c>
      <c r="AX55" s="541">
        <f t="shared" ref="AX55" si="40">+AX43/AX$10</f>
        <v>0.36244202777822471</v>
      </c>
      <c r="AY55" s="546"/>
    </row>
    <row r="56" spans="25:51" s="526" customFormat="1" ht="15" customHeight="1">
      <c r="Y56" s="530"/>
      <c r="Z56" s="542" t="s">
        <v>74</v>
      </c>
      <c r="AA56" s="541">
        <f t="shared" si="31"/>
        <v>0.27890057761884884</v>
      </c>
      <c r="AB56" s="541">
        <f t="shared" si="31"/>
        <v>0.2850133754236775</v>
      </c>
      <c r="AC56" s="541">
        <f t="shared" si="31"/>
        <v>0.28906198926891374</v>
      </c>
      <c r="AD56" s="541">
        <f t="shared" si="31"/>
        <v>0.30036007974446782</v>
      </c>
      <c r="AE56" s="541">
        <f t="shared" si="31"/>
        <v>0.31282777878839363</v>
      </c>
      <c r="AF56" s="541">
        <f t="shared" si="31"/>
        <v>0.31886496792062879</v>
      </c>
      <c r="AG56" s="541">
        <f t="shared" si="31"/>
        <v>0.32435752131905154</v>
      </c>
      <c r="AH56" s="541">
        <f t="shared" si="31"/>
        <v>0.32004077328519953</v>
      </c>
      <c r="AI56" s="541">
        <f t="shared" si="31"/>
        <v>0.32196651408498228</v>
      </c>
      <c r="AJ56" s="541">
        <f t="shared" si="31"/>
        <v>0.31294572327922904</v>
      </c>
      <c r="AK56" s="541">
        <f t="shared" si="31"/>
        <v>0.30149309629312987</v>
      </c>
      <c r="AL56" s="541">
        <f t="shared" si="31"/>
        <v>0.31809489620640008</v>
      </c>
      <c r="AM56" s="541">
        <f t="shared" si="31"/>
        <v>0.31293647343147352</v>
      </c>
      <c r="AN56" s="541">
        <f t="shared" si="31"/>
        <v>0.30718397393502778</v>
      </c>
      <c r="AO56" s="541">
        <f t="shared" si="31"/>
        <v>0.30809881729130784</v>
      </c>
      <c r="AP56" s="541">
        <f t="shared" si="31"/>
        <v>0.28975378789497758</v>
      </c>
      <c r="AQ56" s="541">
        <f t="shared" si="31"/>
        <v>0.31315765786169669</v>
      </c>
      <c r="AR56" s="541">
        <f t="shared" si="34"/>
        <v>0.28526537542361913</v>
      </c>
      <c r="AS56" s="541">
        <f t="shared" si="34"/>
        <v>0.29400062418483663</v>
      </c>
      <c r="AT56" s="541">
        <f t="shared" si="35"/>
        <v>0.31409081994085281</v>
      </c>
      <c r="AU56" s="541">
        <f t="shared" si="35"/>
        <v>0.27379973869843588</v>
      </c>
      <c r="AV56" s="541">
        <f t="shared" si="36"/>
        <v>0.25678204551408518</v>
      </c>
      <c r="AW56" s="541">
        <f t="shared" si="36"/>
        <v>0.2438588558036367</v>
      </c>
      <c r="AX56" s="541">
        <f t="shared" ref="AX56" si="41">+AX44/AX$10</f>
        <v>0.23703192717747759</v>
      </c>
    </row>
    <row r="57" spans="25:51" s="526" customFormat="1" ht="15" customHeight="1">
      <c r="Y57" s="530"/>
      <c r="Z57" s="543" t="s">
        <v>68</v>
      </c>
      <c r="AA57" s="541">
        <f t="shared" si="31"/>
        <v>5.8623749506728787E-2</v>
      </c>
      <c r="AB57" s="541">
        <f t="shared" si="31"/>
        <v>5.6325612715381404E-2</v>
      </c>
      <c r="AC57" s="541">
        <f t="shared" si="31"/>
        <v>5.3200965683595197E-2</v>
      </c>
      <c r="AD57" s="541">
        <f t="shared" si="31"/>
        <v>5.1462662072634009E-2</v>
      </c>
      <c r="AE57" s="541">
        <f t="shared" si="31"/>
        <v>4.8582133028560494E-2</v>
      </c>
      <c r="AF57" s="541">
        <f t="shared" si="31"/>
        <v>4.7626634951042572E-2</v>
      </c>
      <c r="AG57" s="541">
        <f t="shared" si="31"/>
        <v>4.915520852878761E-2</v>
      </c>
      <c r="AH57" s="541">
        <f t="shared" si="31"/>
        <v>5.138231164459256E-2</v>
      </c>
      <c r="AI57" s="541">
        <f t="shared" si="31"/>
        <v>5.120372611784324E-2</v>
      </c>
      <c r="AJ57" s="541">
        <f t="shared" si="31"/>
        <v>5.0427216865763305E-2</v>
      </c>
      <c r="AK57" s="541">
        <f t="shared" si="31"/>
        <v>5.1721255942883661E-2</v>
      </c>
      <c r="AL57" s="541">
        <f t="shared" si="31"/>
        <v>5.2498794861739008E-2</v>
      </c>
      <c r="AM57" s="541">
        <f t="shared" si="31"/>
        <v>5.0399274160577046E-2</v>
      </c>
      <c r="AN57" s="541">
        <f t="shared" si="31"/>
        <v>5.0461917831413183E-2</v>
      </c>
      <c r="AO57" s="541">
        <f t="shared" si="31"/>
        <v>4.772072285723189E-2</v>
      </c>
      <c r="AP57" s="541">
        <f t="shared" si="31"/>
        <v>5.1085419493529842E-2</v>
      </c>
      <c r="AQ57" s="541">
        <f t="shared" si="31"/>
        <v>4.9983407959376565E-2</v>
      </c>
      <c r="AR57" s="541">
        <f t="shared" si="34"/>
        <v>4.6740457111525274E-2</v>
      </c>
      <c r="AS57" s="541">
        <f t="shared" si="34"/>
        <v>5.2223694704095013E-2</v>
      </c>
      <c r="AT57" s="541">
        <f t="shared" si="35"/>
        <v>5.0561022036413363E-2</v>
      </c>
      <c r="AU57" s="541">
        <f t="shared" si="35"/>
        <v>4.7065384660509503E-2</v>
      </c>
      <c r="AV57" s="541">
        <f t="shared" si="36"/>
        <v>4.4973073653810508E-2</v>
      </c>
      <c r="AW57" s="541">
        <f t="shared" si="36"/>
        <v>5.0333688726284444E-2</v>
      </c>
      <c r="AX57" s="541">
        <f t="shared" ref="AX57" si="42">+AX45/AX$10</f>
        <v>5.6436929376079928E-2</v>
      </c>
    </row>
    <row r="58" spans="25:51" s="526" customFormat="1" ht="15" customHeight="1">
      <c r="Y58" s="536"/>
      <c r="Z58" s="542" t="s">
        <v>69</v>
      </c>
      <c r="AA58" s="541">
        <f t="shared" si="31"/>
        <v>1.0229670288680433E-2</v>
      </c>
      <c r="AB58" s="541">
        <f t="shared" si="31"/>
        <v>1.275390566765313E-2</v>
      </c>
      <c r="AC58" s="541">
        <f t="shared" si="31"/>
        <v>1.4787351634529553E-2</v>
      </c>
      <c r="AD58" s="541">
        <f t="shared" si="31"/>
        <v>1.556626754870288E-2</v>
      </c>
      <c r="AE58" s="541">
        <f t="shared" si="31"/>
        <v>1.8359936153994814E-2</v>
      </c>
      <c r="AF58" s="541">
        <f t="shared" si="31"/>
        <v>1.8624198792860563E-2</v>
      </c>
      <c r="AG58" s="541">
        <f t="shared" si="31"/>
        <v>1.7229245862032522E-2</v>
      </c>
      <c r="AH58" s="541">
        <f t="shared" si="31"/>
        <v>1.5762647130114403E-2</v>
      </c>
      <c r="AI58" s="541">
        <f t="shared" si="31"/>
        <v>1.4620219814403691E-2</v>
      </c>
      <c r="AJ58" s="541">
        <f t="shared" si="31"/>
        <v>1.3647421684654498E-2</v>
      </c>
      <c r="AK58" s="541">
        <f t="shared" si="31"/>
        <v>1.247812595666596E-2</v>
      </c>
      <c r="AL58" s="541">
        <f t="shared" si="31"/>
        <v>1.1952612815730795E-2</v>
      </c>
      <c r="AM58" s="541">
        <f t="shared" si="31"/>
        <v>1.1684256581823937E-2</v>
      </c>
      <c r="AN58" s="541">
        <f t="shared" si="31"/>
        <v>1.178169972381831E-2</v>
      </c>
      <c r="AO58" s="541">
        <f t="shared" si="31"/>
        <v>1.110368709012194E-2</v>
      </c>
      <c r="AP58" s="541">
        <f t="shared" si="31"/>
        <v>1.0375288666331301E-2</v>
      </c>
      <c r="AQ58" s="541">
        <f t="shared" si="31"/>
        <v>1.1206771152373821E-2</v>
      </c>
      <c r="AR58" s="541">
        <f t="shared" si="34"/>
        <v>1.3655884476565539E-2</v>
      </c>
      <c r="AS58" s="541">
        <f t="shared" si="34"/>
        <v>1.7966176552741311E-2</v>
      </c>
      <c r="AT58" s="541">
        <f t="shared" si="35"/>
        <v>1.868444682025629E-2</v>
      </c>
      <c r="AU58" s="541">
        <f t="shared" si="35"/>
        <v>2.0830344549348654E-2</v>
      </c>
      <c r="AV58" s="541">
        <f t="shared" si="36"/>
        <v>2.2436289354798709E-2</v>
      </c>
      <c r="AW58" s="541">
        <f t="shared" si="36"/>
        <v>2.069151270419994E-2</v>
      </c>
      <c r="AX58" s="541">
        <f t="shared" ref="AX58" si="43">+AX46/AX$10</f>
        <v>1.9693362509679305E-2</v>
      </c>
    </row>
    <row r="60" spans="25:51">
      <c r="Z60" s="199" t="s">
        <v>104</v>
      </c>
    </row>
  </sheetData>
  <phoneticPr fontId="9"/>
  <pageMargins left="0.2" right="0.22" top="0.98425196850393704" bottom="0.98425196850393704" header="0.51181102362204722" footer="0.51181102362204722"/>
  <pageSetup paperSize="9" scale="33" orientation="landscape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J60"/>
  <sheetViews>
    <sheetView zoomScale="80" zoomScaleNormal="80" workbookViewId="0">
      <pane xSplit="26" ySplit="4" topLeftCell="AT5" activePane="bottomRight" state="frozen"/>
      <selection activeCell="AQ33" sqref="AQ33"/>
      <selection pane="topRight" activeCell="AQ33" sqref="AQ33"/>
      <selection pane="bottomLeft" activeCell="AQ33" sqref="AQ33"/>
      <selection pane="bottomRight"/>
    </sheetView>
  </sheetViews>
  <sheetFormatPr defaultColWidth="9" defaultRowHeight="13.8"/>
  <cols>
    <col min="1" max="1" width="1.6640625" style="199" customWidth="1"/>
    <col min="2" max="23" width="0" style="199" hidden="1" customWidth="1"/>
    <col min="24" max="24" width="1.6640625" style="199" customWidth="1"/>
    <col min="25" max="25" width="2" style="199" customWidth="1"/>
    <col min="26" max="26" width="24.33203125" style="199" customWidth="1"/>
    <col min="27" max="50" width="10.6640625" style="199" customWidth="1"/>
    <col min="51" max="51" width="10.6640625" style="726" customWidth="1"/>
    <col min="52" max="52" width="13.21875" style="199" customWidth="1"/>
    <col min="53" max="16384" width="9" style="199"/>
  </cols>
  <sheetData>
    <row r="1" spans="1:62" ht="24">
      <c r="A1" s="524" t="s">
        <v>237</v>
      </c>
      <c r="AQ1" s="201"/>
      <c r="AR1" s="201"/>
      <c r="AS1" s="201"/>
      <c r="AT1" s="201"/>
      <c r="AU1" s="201"/>
      <c r="AV1" s="201"/>
      <c r="AW1" s="201"/>
      <c r="AX1" s="201"/>
      <c r="AY1" s="725"/>
      <c r="AZ1" s="200"/>
    </row>
    <row r="3" spans="1:62">
      <c r="Y3" s="199" t="s">
        <v>238</v>
      </c>
    </row>
    <row r="4" spans="1:62">
      <c r="Y4" s="241" t="s">
        <v>58</v>
      </c>
      <c r="Z4" s="242"/>
      <c r="AA4" s="243">
        <v>1990</v>
      </c>
      <c r="AB4" s="243">
        <v>1991</v>
      </c>
      <c r="AC4" s="243">
        <v>1992</v>
      </c>
      <c r="AD4" s="243">
        <v>1993</v>
      </c>
      <c r="AE4" s="243">
        <v>1994</v>
      </c>
      <c r="AF4" s="243">
        <v>1995</v>
      </c>
      <c r="AG4" s="243">
        <v>1996</v>
      </c>
      <c r="AH4" s="243">
        <v>1997</v>
      </c>
      <c r="AI4" s="243">
        <v>1998</v>
      </c>
      <c r="AJ4" s="243">
        <v>1999</v>
      </c>
      <c r="AK4" s="243">
        <v>2000</v>
      </c>
      <c r="AL4" s="243">
        <v>2001</v>
      </c>
      <c r="AM4" s="243">
        <v>2002</v>
      </c>
      <c r="AN4" s="243">
        <v>2003</v>
      </c>
      <c r="AO4" s="243">
        <v>2004</v>
      </c>
      <c r="AP4" s="243">
        <v>2005</v>
      </c>
      <c r="AQ4" s="243">
        <f t="shared" ref="AQ4:AW4" si="0">AP4+1</f>
        <v>2006</v>
      </c>
      <c r="AR4" s="243">
        <f t="shared" si="0"/>
        <v>2007</v>
      </c>
      <c r="AS4" s="243">
        <f t="shared" si="0"/>
        <v>2008</v>
      </c>
      <c r="AT4" s="243">
        <f t="shared" si="0"/>
        <v>2009</v>
      </c>
      <c r="AU4" s="243">
        <f t="shared" si="0"/>
        <v>2010</v>
      </c>
      <c r="AV4" s="243">
        <f t="shared" si="0"/>
        <v>2011</v>
      </c>
      <c r="AW4" s="243">
        <f t="shared" si="0"/>
        <v>2012</v>
      </c>
      <c r="AX4" s="243">
        <f>AW4+1</f>
        <v>2013</v>
      </c>
      <c r="AY4" s="727"/>
    </row>
    <row r="5" spans="1:62" s="526" customFormat="1" ht="15" customHeight="1">
      <c r="Y5" s="547" t="s">
        <v>57</v>
      </c>
      <c r="Z5" s="548"/>
      <c r="AA5" s="549">
        <v>123611</v>
      </c>
      <c r="AB5" s="549">
        <v>124101</v>
      </c>
      <c r="AC5" s="549">
        <v>124567</v>
      </c>
      <c r="AD5" s="549">
        <v>124938</v>
      </c>
      <c r="AE5" s="549">
        <v>125265</v>
      </c>
      <c r="AF5" s="549">
        <v>125570</v>
      </c>
      <c r="AG5" s="549">
        <v>125859</v>
      </c>
      <c r="AH5" s="549">
        <v>126157</v>
      </c>
      <c r="AI5" s="549">
        <v>126472</v>
      </c>
      <c r="AJ5" s="549">
        <v>126667</v>
      </c>
      <c r="AK5" s="549">
        <v>126926</v>
      </c>
      <c r="AL5" s="549">
        <v>127316</v>
      </c>
      <c r="AM5" s="549">
        <v>127486</v>
      </c>
      <c r="AN5" s="549">
        <v>127694</v>
      </c>
      <c r="AO5" s="549">
        <v>127787</v>
      </c>
      <c r="AP5" s="549">
        <v>127768</v>
      </c>
      <c r="AQ5" s="549">
        <v>127901</v>
      </c>
      <c r="AR5" s="549">
        <v>128033</v>
      </c>
      <c r="AS5" s="549">
        <v>128084</v>
      </c>
      <c r="AT5" s="549">
        <v>128032</v>
      </c>
      <c r="AU5" s="549">
        <v>128057</v>
      </c>
      <c r="AV5" s="549">
        <v>127799</v>
      </c>
      <c r="AW5" s="549">
        <v>127515</v>
      </c>
      <c r="AX5" s="549">
        <v>127298</v>
      </c>
      <c r="AY5" s="728"/>
    </row>
    <row r="6" spans="1:62">
      <c r="Y6" s="199" t="s">
        <v>279</v>
      </c>
    </row>
    <row r="7" spans="1:62">
      <c r="AM7" s="201"/>
      <c r="BJ7" s="199" t="s">
        <v>52</v>
      </c>
    </row>
    <row r="8" spans="1:62" ht="16.2">
      <c r="Y8" s="199" t="s">
        <v>239</v>
      </c>
    </row>
    <row r="9" spans="1:62">
      <c r="Y9" s="241" t="s">
        <v>58</v>
      </c>
      <c r="Z9" s="242"/>
      <c r="AA9" s="243">
        <v>1990</v>
      </c>
      <c r="AB9" s="243">
        <v>1991</v>
      </c>
      <c r="AC9" s="243">
        <v>1992</v>
      </c>
      <c r="AD9" s="243">
        <v>1993</v>
      </c>
      <c r="AE9" s="243">
        <v>1994</v>
      </c>
      <c r="AF9" s="243">
        <v>1995</v>
      </c>
      <c r="AG9" s="243">
        <v>1996</v>
      </c>
      <c r="AH9" s="243">
        <v>1997</v>
      </c>
      <c r="AI9" s="243">
        <v>1998</v>
      </c>
      <c r="AJ9" s="243">
        <v>1999</v>
      </c>
      <c r="AK9" s="243">
        <v>2000</v>
      </c>
      <c r="AL9" s="243">
        <v>2001</v>
      </c>
      <c r="AM9" s="243">
        <v>2002</v>
      </c>
      <c r="AN9" s="243">
        <v>2003</v>
      </c>
      <c r="AO9" s="243">
        <v>2004</v>
      </c>
      <c r="AP9" s="243">
        <v>2005</v>
      </c>
      <c r="AQ9" s="243">
        <f t="shared" ref="AQ9:AW9" si="1">AP9+1</f>
        <v>2006</v>
      </c>
      <c r="AR9" s="243">
        <f t="shared" si="1"/>
        <v>2007</v>
      </c>
      <c r="AS9" s="243">
        <f t="shared" si="1"/>
        <v>2008</v>
      </c>
      <c r="AT9" s="243">
        <f t="shared" si="1"/>
        <v>2009</v>
      </c>
      <c r="AU9" s="243">
        <f t="shared" si="1"/>
        <v>2010</v>
      </c>
      <c r="AV9" s="243">
        <f t="shared" si="1"/>
        <v>2011</v>
      </c>
      <c r="AW9" s="243">
        <f t="shared" si="1"/>
        <v>2012</v>
      </c>
      <c r="AX9" s="243">
        <f>AW9+1</f>
        <v>2013</v>
      </c>
      <c r="AY9" s="727"/>
    </row>
    <row r="10" spans="1:62" s="526" customFormat="1" ht="15" customHeight="1">
      <c r="Y10" s="527" t="s">
        <v>60</v>
      </c>
      <c r="Z10" s="528"/>
      <c r="AA10" s="529">
        <f t="shared" ref="AA10:AQ10" si="2">SUM(AA11:AA20)</f>
        <v>1628.9475553149298</v>
      </c>
      <c r="AB10" s="529">
        <f t="shared" si="2"/>
        <v>1662.1175403795876</v>
      </c>
      <c r="AC10" s="529">
        <f t="shared" si="2"/>
        <v>1755.2723998430272</v>
      </c>
      <c r="AD10" s="529">
        <f t="shared" si="2"/>
        <v>1793.7009730289419</v>
      </c>
      <c r="AE10" s="529">
        <f t="shared" si="2"/>
        <v>1921.4358364502918</v>
      </c>
      <c r="AF10" s="529">
        <f t="shared" si="2"/>
        <v>1979.3240787527654</v>
      </c>
      <c r="AG10" s="529">
        <f t="shared" si="2"/>
        <v>1987.2085240634376</v>
      </c>
      <c r="AH10" s="529">
        <f t="shared" si="2"/>
        <v>1924.4744819669302</v>
      </c>
      <c r="AI10" s="529">
        <f t="shared" si="2"/>
        <v>1920.8581712014206</v>
      </c>
      <c r="AJ10" s="529">
        <f t="shared" si="2"/>
        <v>1993.0787104663325</v>
      </c>
      <c r="AK10" s="529">
        <f t="shared" si="2"/>
        <v>2017.4627391116965</v>
      </c>
      <c r="AL10" s="529">
        <f t="shared" si="2"/>
        <v>2019.9470604344556</v>
      </c>
      <c r="AM10" s="529">
        <f t="shared" si="2"/>
        <v>2137.2856680783316</v>
      </c>
      <c r="AN10" s="529">
        <f t="shared" si="2"/>
        <v>2141.2685008641547</v>
      </c>
      <c r="AO10" s="529">
        <f t="shared" si="2"/>
        <v>2118.8931798523281</v>
      </c>
      <c r="AP10" s="529">
        <f t="shared" si="2"/>
        <v>2170.2208185399604</v>
      </c>
      <c r="AQ10" s="529">
        <f t="shared" si="2"/>
        <v>2102.631311686921</v>
      </c>
      <c r="AR10" s="529">
        <f t="shared" ref="AR10:AW10" si="3">SUM(AR11:AR20)</f>
        <v>2193.022663748573</v>
      </c>
      <c r="AS10" s="529">
        <f t="shared" si="3"/>
        <v>2133.2871199400374</v>
      </c>
      <c r="AT10" s="529">
        <f t="shared" si="3"/>
        <v>2069.0130309476172</v>
      </c>
      <c r="AU10" s="529">
        <f t="shared" si="3"/>
        <v>2064.7101088289251</v>
      </c>
      <c r="AV10" s="529">
        <f t="shared" si="3"/>
        <v>2220.6862304136471</v>
      </c>
      <c r="AW10" s="529">
        <f t="shared" si="3"/>
        <v>2334.2217682315809</v>
      </c>
      <c r="AX10" s="529">
        <f t="shared" ref="AX10" si="4">SUM(AX11:AX20)</f>
        <v>2301.6131570875982</v>
      </c>
      <c r="AY10" s="729"/>
    </row>
    <row r="11" spans="1:62" s="526" customFormat="1" ht="15" customHeight="1">
      <c r="Y11" s="530"/>
      <c r="Z11" s="531" t="s">
        <v>61</v>
      </c>
      <c r="AA11" s="532">
        <v>2.5094841602840035</v>
      </c>
      <c r="AB11" s="532">
        <v>2.2192863354646981</v>
      </c>
      <c r="AC11" s="532">
        <v>2.961854138992666</v>
      </c>
      <c r="AD11" s="532">
        <v>2.4606126931457561</v>
      </c>
      <c r="AE11" s="532">
        <v>1.7966329280478188</v>
      </c>
      <c r="AF11" s="532">
        <v>1.4040763602188022</v>
      </c>
      <c r="AG11" s="532">
        <v>2.0215125336654509</v>
      </c>
      <c r="AH11" s="532">
        <v>1.6489152051259979</v>
      </c>
      <c r="AI11" s="532">
        <v>1.0575174794409079</v>
      </c>
      <c r="AJ11" s="532">
        <v>0</v>
      </c>
      <c r="AK11" s="532">
        <v>0</v>
      </c>
      <c r="AL11" s="532">
        <v>0</v>
      </c>
      <c r="AM11" s="532">
        <v>0</v>
      </c>
      <c r="AN11" s="532">
        <v>0</v>
      </c>
      <c r="AO11" s="532">
        <v>0</v>
      </c>
      <c r="AP11" s="532">
        <v>0</v>
      </c>
      <c r="AQ11" s="532">
        <v>0</v>
      </c>
      <c r="AR11" s="532">
        <v>0</v>
      </c>
      <c r="AS11" s="532">
        <v>0</v>
      </c>
      <c r="AT11" s="532">
        <v>0</v>
      </c>
      <c r="AU11" s="532">
        <v>0</v>
      </c>
      <c r="AV11" s="532">
        <v>0</v>
      </c>
      <c r="AW11" s="532">
        <v>0</v>
      </c>
      <c r="AX11" s="532">
        <v>0</v>
      </c>
      <c r="AY11" s="730"/>
    </row>
    <row r="12" spans="1:62" s="526" customFormat="1" ht="15" customHeight="1">
      <c r="Y12" s="530"/>
      <c r="Z12" s="533" t="s">
        <v>62</v>
      </c>
      <c r="AA12" s="532">
        <v>207.68336374375974</v>
      </c>
      <c r="AB12" s="532">
        <v>202.12507465761118</v>
      </c>
      <c r="AC12" s="532">
        <v>219.88729753418914</v>
      </c>
      <c r="AD12" s="532">
        <v>236.8894824658102</v>
      </c>
      <c r="AE12" s="532">
        <v>221.07262819336998</v>
      </c>
      <c r="AF12" s="532">
        <v>245.08410882693158</v>
      </c>
      <c r="AG12" s="532">
        <v>238.08152029214412</v>
      </c>
      <c r="AH12" s="532">
        <v>234.06020065483162</v>
      </c>
      <c r="AI12" s="532">
        <v>228.20654477559802</v>
      </c>
      <c r="AJ12" s="532">
        <v>240.55984747392705</v>
      </c>
      <c r="AK12" s="532">
        <v>255.65898686228837</v>
      </c>
      <c r="AL12" s="532">
        <v>235.95923616675287</v>
      </c>
      <c r="AM12" s="532">
        <v>250.2895900643546</v>
      </c>
      <c r="AN12" s="532">
        <v>220.53264464405478</v>
      </c>
      <c r="AO12" s="532">
        <v>230.27050275689115</v>
      </c>
      <c r="AP12" s="532">
        <v>249.58232450002282</v>
      </c>
      <c r="AQ12" s="532">
        <v>221.33454572207114</v>
      </c>
      <c r="AR12" s="532">
        <v>210.69557858680338</v>
      </c>
      <c r="AS12" s="532">
        <v>194.40519726303728</v>
      </c>
      <c r="AT12" s="532">
        <v>189.99803443458214</v>
      </c>
      <c r="AU12" s="532">
        <v>205.61299035500696</v>
      </c>
      <c r="AV12" s="532">
        <v>198.90944181321868</v>
      </c>
      <c r="AW12" s="532">
        <v>190.54930636812199</v>
      </c>
      <c r="AX12" s="532">
        <v>181.32006527901072</v>
      </c>
      <c r="AY12" s="730"/>
    </row>
    <row r="13" spans="1:62" s="526" customFormat="1" ht="15" customHeight="1">
      <c r="Y13" s="530"/>
      <c r="Z13" s="533" t="s">
        <v>24</v>
      </c>
      <c r="AA13" s="532">
        <v>115.14558717949632</v>
      </c>
      <c r="AB13" s="532">
        <v>116.89208982356644</v>
      </c>
      <c r="AC13" s="532">
        <v>118.67923684068982</v>
      </c>
      <c r="AD13" s="532">
        <v>128.19355554033226</v>
      </c>
      <c r="AE13" s="532">
        <v>128.3778695185043</v>
      </c>
      <c r="AF13" s="532">
        <v>129.73279456550074</v>
      </c>
      <c r="AG13" s="532">
        <v>131.80060243406604</v>
      </c>
      <c r="AH13" s="532">
        <v>128.93195409583609</v>
      </c>
      <c r="AI13" s="532">
        <v>132.24149435140771</v>
      </c>
      <c r="AJ13" s="532">
        <v>131.67874775472612</v>
      </c>
      <c r="AK13" s="532">
        <v>131.92710421283249</v>
      </c>
      <c r="AL13" s="532">
        <v>126.32369165514342</v>
      </c>
      <c r="AM13" s="532">
        <v>126.44451139305403</v>
      </c>
      <c r="AN13" s="532">
        <v>131.72564924273979</v>
      </c>
      <c r="AO13" s="532">
        <v>120.23132534492775</v>
      </c>
      <c r="AP13" s="532">
        <v>119.02069805049942</v>
      </c>
      <c r="AQ13" s="532">
        <v>117.19404318732659</v>
      </c>
      <c r="AR13" s="532">
        <v>119.79101773654857</v>
      </c>
      <c r="AS13" s="532">
        <v>110.72714294933151</v>
      </c>
      <c r="AT13" s="532">
        <v>106.55891068320423</v>
      </c>
      <c r="AU13" s="532">
        <v>112.45917751185894</v>
      </c>
      <c r="AV13" s="532">
        <v>102.2689174004917</v>
      </c>
      <c r="AW13" s="532">
        <v>107.99935772809503</v>
      </c>
      <c r="AX13" s="532">
        <v>104.44578988977213</v>
      </c>
      <c r="AY13" s="730"/>
    </row>
    <row r="14" spans="1:62" s="526" customFormat="1" ht="15" customHeight="1">
      <c r="Y14" s="530"/>
      <c r="Z14" s="534" t="s">
        <v>63</v>
      </c>
      <c r="AA14" s="532">
        <v>146.83753963065476</v>
      </c>
      <c r="AB14" s="532">
        <v>153.88966758434037</v>
      </c>
      <c r="AC14" s="532">
        <v>159.38989776134045</v>
      </c>
      <c r="AD14" s="532">
        <v>167.70429279209864</v>
      </c>
      <c r="AE14" s="532">
        <v>156.41783949577257</v>
      </c>
      <c r="AF14" s="532">
        <v>167.77785114432271</v>
      </c>
      <c r="AG14" s="532">
        <v>169.53524127500739</v>
      </c>
      <c r="AH14" s="532">
        <v>166.52692256703355</v>
      </c>
      <c r="AI14" s="532">
        <v>165.15875071749929</v>
      </c>
      <c r="AJ14" s="532">
        <v>169.14931804967256</v>
      </c>
      <c r="AK14" s="532">
        <v>172.08898144987785</v>
      </c>
      <c r="AL14" s="532">
        <v>168.78881034012355</v>
      </c>
      <c r="AM14" s="532">
        <v>173.69234230434702</v>
      </c>
      <c r="AN14" s="532">
        <v>173.6209653726437</v>
      </c>
      <c r="AO14" s="532">
        <v>168.65239997565573</v>
      </c>
      <c r="AP14" s="532">
        <v>176.24216558391129</v>
      </c>
      <c r="AQ14" s="532">
        <v>173.42306784596295</v>
      </c>
      <c r="AR14" s="532">
        <v>173.70659695586048</v>
      </c>
      <c r="AS14" s="532">
        <v>170.31681983592401</v>
      </c>
      <c r="AT14" s="532">
        <v>169.0404158599749</v>
      </c>
      <c r="AU14" s="532">
        <v>172.98525314074018</v>
      </c>
      <c r="AV14" s="532">
        <v>173.55252222328008</v>
      </c>
      <c r="AW14" s="532">
        <v>172.2882418125923</v>
      </c>
      <c r="AX14" s="532">
        <v>167.18768427843429</v>
      </c>
      <c r="AY14" s="730"/>
    </row>
    <row r="15" spans="1:62" s="526" customFormat="1" ht="15" customHeight="1">
      <c r="Y15" s="530"/>
      <c r="Z15" s="533" t="s">
        <v>64</v>
      </c>
      <c r="AA15" s="532">
        <v>589.42698775232157</v>
      </c>
      <c r="AB15" s="532">
        <v>597.67209106295684</v>
      </c>
      <c r="AC15" s="532">
        <v>626.84376753735864</v>
      </c>
      <c r="AD15" s="532">
        <v>598.72040844520029</v>
      </c>
      <c r="AE15" s="532">
        <v>683.36672493191611</v>
      </c>
      <c r="AF15" s="532">
        <v>672.38696718848246</v>
      </c>
      <c r="AG15" s="532">
        <v>668.64593876406093</v>
      </c>
      <c r="AH15" s="532">
        <v>647.59139562042571</v>
      </c>
      <c r="AI15" s="532">
        <v>648.72671384725083</v>
      </c>
      <c r="AJ15" s="532">
        <v>699.67155469346972</v>
      </c>
      <c r="AK15" s="532">
        <v>719.43864205115335</v>
      </c>
      <c r="AL15" s="532">
        <v>715.60813546958741</v>
      </c>
      <c r="AM15" s="532">
        <v>784.76500224567144</v>
      </c>
      <c r="AN15" s="532">
        <v>823.76439065635839</v>
      </c>
      <c r="AO15" s="532">
        <v>821.70664365557946</v>
      </c>
      <c r="AP15" s="532">
        <v>862.56695027617229</v>
      </c>
      <c r="AQ15" s="532">
        <v>803.00336888338882</v>
      </c>
      <c r="AR15" s="532">
        <v>930.18244933125231</v>
      </c>
      <c r="AS15" s="532">
        <v>880.34156317422969</v>
      </c>
      <c r="AT15" s="532">
        <v>809.75808708652005</v>
      </c>
      <c r="AU15" s="532">
        <v>867.62296247424035</v>
      </c>
      <c r="AV15" s="532">
        <v>1025.478028706073</v>
      </c>
      <c r="AW15" s="532">
        <v>1127.8307121180551</v>
      </c>
      <c r="AX15" s="532">
        <v>1127.3540812994729</v>
      </c>
      <c r="AY15" s="730"/>
    </row>
    <row r="16" spans="1:62" s="526" customFormat="1" ht="15" customHeight="1">
      <c r="Y16" s="530"/>
      <c r="Z16" s="533" t="s">
        <v>65</v>
      </c>
      <c r="AA16" s="532">
        <v>0.87156890946321119</v>
      </c>
      <c r="AB16" s="532">
        <v>0.77532119574519198</v>
      </c>
      <c r="AC16" s="532">
        <v>0.78979752273681192</v>
      </c>
      <c r="AD16" s="532">
        <v>0.74659751277184916</v>
      </c>
      <c r="AE16" s="532">
        <v>0.70074588802056037</v>
      </c>
      <c r="AF16" s="532">
        <v>0.66930132452667146</v>
      </c>
      <c r="AG16" s="532">
        <v>0.63792392444807355</v>
      </c>
      <c r="AH16" s="532">
        <v>0.58603269270185321</v>
      </c>
      <c r="AI16" s="532">
        <v>0.57667619217129906</v>
      </c>
      <c r="AJ16" s="532">
        <v>0.58798591955439516</v>
      </c>
      <c r="AK16" s="532">
        <v>0.57807580839690775</v>
      </c>
      <c r="AL16" s="532">
        <v>0.54390479255936452</v>
      </c>
      <c r="AM16" s="532">
        <v>0.56934190740638979</v>
      </c>
      <c r="AN16" s="532">
        <v>0.58118594015544811</v>
      </c>
      <c r="AO16" s="532">
        <v>0.56118439386790508</v>
      </c>
      <c r="AP16" s="532">
        <v>0.59566901812266682</v>
      </c>
      <c r="AQ16" s="532">
        <v>0.56080256553095054</v>
      </c>
      <c r="AR16" s="532">
        <v>0.60304174118300802</v>
      </c>
      <c r="AS16" s="532">
        <v>0.57350358721305472</v>
      </c>
      <c r="AT16" s="532">
        <v>0.52980612616254152</v>
      </c>
      <c r="AU16" s="532">
        <v>0.52763861579424554</v>
      </c>
      <c r="AV16" s="532">
        <v>0.54992334583077784</v>
      </c>
      <c r="AW16" s="532">
        <v>0.54492933975182234</v>
      </c>
      <c r="AX16" s="532">
        <v>0.52725264221351187</v>
      </c>
      <c r="AY16" s="730"/>
    </row>
    <row r="17" spans="25:59" s="526" customFormat="1" ht="15" customHeight="1">
      <c r="Y17" s="530"/>
      <c r="Z17" s="533" t="s">
        <v>66</v>
      </c>
      <c r="AA17" s="532">
        <v>391.99433312596074</v>
      </c>
      <c r="AB17" s="532">
        <v>402.3218565303747</v>
      </c>
      <c r="AC17" s="532">
        <v>426.87313471105836</v>
      </c>
      <c r="AD17" s="532">
        <v>446.36616517165152</v>
      </c>
      <c r="AE17" s="532">
        <v>489.58841173114394</v>
      </c>
      <c r="AF17" s="532">
        <v>511.35235894864013</v>
      </c>
      <c r="AG17" s="532">
        <v>522.34900272617085</v>
      </c>
      <c r="AH17" s="532">
        <v>503.64407747145498</v>
      </c>
      <c r="AI17" s="532">
        <v>511.05038841734637</v>
      </c>
      <c r="AJ17" s="532">
        <v>522.16259237331724</v>
      </c>
      <c r="AK17" s="532">
        <v>520.8626283978524</v>
      </c>
      <c r="AL17" s="532">
        <v>555.3153490034631</v>
      </c>
      <c r="AM17" s="532">
        <v>590.52769198400358</v>
      </c>
      <c r="AN17" s="532">
        <v>589.6312898072805</v>
      </c>
      <c r="AO17" s="532">
        <v>588.15778350505536</v>
      </c>
      <c r="AP17" s="532">
        <v>573.97606871523419</v>
      </c>
      <c r="AQ17" s="532">
        <v>612.66787517755756</v>
      </c>
      <c r="AR17" s="532">
        <v>588.86250880412945</v>
      </c>
      <c r="AS17" s="532">
        <v>597.54760364340882</v>
      </c>
      <c r="AT17" s="532">
        <v>625.42273792520405</v>
      </c>
      <c r="AU17" s="532">
        <v>545.4544998334469</v>
      </c>
      <c r="AV17" s="532">
        <v>549.1847759020734</v>
      </c>
      <c r="AW17" s="532">
        <v>548.68131293502324</v>
      </c>
      <c r="AX17" s="532">
        <v>527.23812419032799</v>
      </c>
      <c r="AY17" s="730"/>
    </row>
    <row r="18" spans="25:59" s="526" customFormat="1" ht="15" customHeight="1">
      <c r="Y18" s="530"/>
      <c r="Z18" s="533" t="s">
        <v>67</v>
      </c>
      <c r="AA18" s="532">
        <v>62.320080962185031</v>
      </c>
      <c r="AB18" s="532">
        <v>71.403874004112183</v>
      </c>
      <c r="AC18" s="532">
        <v>80.509396896387159</v>
      </c>
      <c r="AD18" s="532">
        <v>92.390002125050884</v>
      </c>
      <c r="AE18" s="532">
        <v>111.49009307002001</v>
      </c>
      <c r="AF18" s="532">
        <v>119.78474992738852</v>
      </c>
      <c r="AG18" s="532">
        <v>122.21702848313652</v>
      </c>
      <c r="AH18" s="532">
        <v>112.26622390487532</v>
      </c>
      <c r="AI18" s="532">
        <v>107.4016210160291</v>
      </c>
      <c r="AJ18" s="532">
        <v>101.5628662260023</v>
      </c>
      <c r="AK18" s="532">
        <v>87.388459472951823</v>
      </c>
      <c r="AL18" s="532">
        <v>87.219501527858</v>
      </c>
      <c r="AM18" s="532">
        <v>78.306947700060391</v>
      </c>
      <c r="AN18" s="532">
        <v>68.132077550069894</v>
      </c>
      <c r="AO18" s="532">
        <v>64.670699174065277</v>
      </c>
      <c r="AP18" s="532">
        <v>54.853634025257989</v>
      </c>
      <c r="AQ18" s="532">
        <v>45.787221736985586</v>
      </c>
      <c r="AR18" s="532">
        <v>36.730924682612624</v>
      </c>
      <c r="AS18" s="532">
        <v>29.640141184434658</v>
      </c>
      <c r="AT18" s="532">
        <v>24.435261433442374</v>
      </c>
      <c r="AU18" s="532">
        <v>19.862588451931906</v>
      </c>
      <c r="AV18" s="532">
        <v>21.047576788505967</v>
      </c>
      <c r="AW18" s="532">
        <v>20.539336657871804</v>
      </c>
      <c r="AX18" s="532">
        <v>18.317678051183915</v>
      </c>
      <c r="AY18" s="730"/>
      <c r="BG18" s="535"/>
    </row>
    <row r="19" spans="25:59" s="526" customFormat="1" ht="15" customHeight="1">
      <c r="Y19" s="530"/>
      <c r="Z19" s="534" t="s">
        <v>68</v>
      </c>
      <c r="AA19" s="532">
        <v>95.49501344238071</v>
      </c>
      <c r="AB19" s="532">
        <v>93.619788866862962</v>
      </c>
      <c r="AC19" s="532">
        <v>93.382186709410647</v>
      </c>
      <c r="AD19" s="532">
        <v>92.308627034343232</v>
      </c>
      <c r="AE19" s="532">
        <v>93.347451412271482</v>
      </c>
      <c r="AF19" s="532">
        <v>94.26854534856659</v>
      </c>
      <c r="AG19" s="532">
        <v>97.681649390522537</v>
      </c>
      <c r="AH19" s="532">
        <v>98.883947584490642</v>
      </c>
      <c r="AI19" s="532">
        <v>98.355095709418777</v>
      </c>
      <c r="AJ19" s="532">
        <v>100.50541236322164</v>
      </c>
      <c r="AK19" s="532">
        <v>104.34570668482718</v>
      </c>
      <c r="AL19" s="532">
        <v>106.04478635732123</v>
      </c>
      <c r="AM19" s="532">
        <v>107.7176463449519</v>
      </c>
      <c r="AN19" s="532">
        <v>108.05251514560022</v>
      </c>
      <c r="AO19" s="532">
        <v>101.11511419981177</v>
      </c>
      <c r="AP19" s="532">
        <v>110.86664090870556</v>
      </c>
      <c r="AQ19" s="532">
        <v>105.09667864020642</v>
      </c>
      <c r="AR19" s="532">
        <v>102.5028817595431</v>
      </c>
      <c r="AS19" s="532">
        <v>111.40813526792665</v>
      </c>
      <c r="AT19" s="532">
        <v>104.6114134513689</v>
      </c>
      <c r="AU19" s="532">
        <v>97.176375484475784</v>
      </c>
      <c r="AV19" s="532">
        <v>99.871085402395778</v>
      </c>
      <c r="AW19" s="532">
        <v>117.48999190028566</v>
      </c>
      <c r="AX19" s="532">
        <v>129.89597919760914</v>
      </c>
      <c r="AY19" s="730"/>
    </row>
    <row r="20" spans="25:59" s="526" customFormat="1" ht="15" customHeight="1">
      <c r="Y20" s="536"/>
      <c r="Z20" s="537" t="s">
        <v>69</v>
      </c>
      <c r="AA20" s="532">
        <v>16.663596408423768</v>
      </c>
      <c r="AB20" s="532">
        <v>21.198490318552906</v>
      </c>
      <c r="AC20" s="532">
        <v>25.955830190863391</v>
      </c>
      <c r="AD20" s="532">
        <v>27.921229248537195</v>
      </c>
      <c r="AE20" s="532">
        <v>35.277439281224979</v>
      </c>
      <c r="AF20" s="532">
        <v>36.863325118187092</v>
      </c>
      <c r="AG20" s="532">
        <v>34.238104240215741</v>
      </c>
      <c r="AH20" s="532">
        <v>30.334812170154439</v>
      </c>
      <c r="AI20" s="532">
        <v>28.083368695258248</v>
      </c>
      <c r="AJ20" s="532">
        <v>27.200385612441451</v>
      </c>
      <c r="AK20" s="532">
        <v>25.174154171516069</v>
      </c>
      <c r="AL20" s="532">
        <v>24.143645121646621</v>
      </c>
      <c r="AM20" s="532">
        <v>24.972594134482218</v>
      </c>
      <c r="AN20" s="532">
        <v>25.227782505252051</v>
      </c>
      <c r="AO20" s="532">
        <v>23.527526846473723</v>
      </c>
      <c r="AP20" s="532">
        <v>22.516667462033887</v>
      </c>
      <c r="AQ20" s="532">
        <v>23.56370792789091</v>
      </c>
      <c r="AR20" s="532">
        <v>29.947664150640549</v>
      </c>
      <c r="AS20" s="532">
        <v>38.327013034531745</v>
      </c>
      <c r="AT20" s="532">
        <v>38.658363947158044</v>
      </c>
      <c r="AU20" s="532">
        <v>43.008622961429666</v>
      </c>
      <c r="AV20" s="532">
        <v>49.823958831777787</v>
      </c>
      <c r="AW20" s="532">
        <v>48.298579371783802</v>
      </c>
      <c r="AX20" s="532">
        <v>45.326502259573523</v>
      </c>
      <c r="AY20" s="730"/>
    </row>
    <row r="22" spans="25:59">
      <c r="Y22" s="199" t="s">
        <v>233</v>
      </c>
    </row>
    <row r="23" spans="25:59">
      <c r="Y23" s="241" t="s">
        <v>58</v>
      </c>
      <c r="Z23" s="242"/>
      <c r="AA23" s="243">
        <v>1990</v>
      </c>
      <c r="AB23" s="243">
        <v>1991</v>
      </c>
      <c r="AC23" s="243">
        <v>1992</v>
      </c>
      <c r="AD23" s="243">
        <v>1993</v>
      </c>
      <c r="AE23" s="243">
        <v>1994</v>
      </c>
      <c r="AF23" s="243">
        <v>1995</v>
      </c>
      <c r="AG23" s="243">
        <v>1996</v>
      </c>
      <c r="AH23" s="243">
        <v>1997</v>
      </c>
      <c r="AI23" s="243">
        <v>1998</v>
      </c>
      <c r="AJ23" s="243">
        <v>1999</v>
      </c>
      <c r="AK23" s="243">
        <v>2000</v>
      </c>
      <c r="AL23" s="243">
        <v>2001</v>
      </c>
      <c r="AM23" s="243">
        <v>2002</v>
      </c>
      <c r="AN23" s="243">
        <v>2003</v>
      </c>
      <c r="AO23" s="243">
        <v>2004</v>
      </c>
      <c r="AP23" s="243">
        <v>2005</v>
      </c>
      <c r="AQ23" s="243">
        <f t="shared" ref="AQ23:AW23" si="5">AP23+1</f>
        <v>2006</v>
      </c>
      <c r="AR23" s="243">
        <f t="shared" si="5"/>
        <v>2007</v>
      </c>
      <c r="AS23" s="243">
        <f t="shared" si="5"/>
        <v>2008</v>
      </c>
      <c r="AT23" s="243">
        <f t="shared" si="5"/>
        <v>2009</v>
      </c>
      <c r="AU23" s="243">
        <f t="shared" si="5"/>
        <v>2010</v>
      </c>
      <c r="AV23" s="243">
        <f t="shared" si="5"/>
        <v>2011</v>
      </c>
      <c r="AW23" s="243">
        <f t="shared" si="5"/>
        <v>2012</v>
      </c>
      <c r="AX23" s="243">
        <f>AW23+1</f>
        <v>2013</v>
      </c>
      <c r="AY23" s="727"/>
    </row>
    <row r="24" spans="25:59" s="526" customFormat="1" ht="15" customHeight="1">
      <c r="Y24" s="527" t="s">
        <v>60</v>
      </c>
      <c r="Z24" s="538"/>
      <c r="AA24" s="539">
        <f t="shared" ref="AA24:AQ24" si="6">SUM(AA25:AA34)</f>
        <v>1</v>
      </c>
      <c r="AB24" s="539">
        <f t="shared" si="6"/>
        <v>0.99999999999999989</v>
      </c>
      <c r="AC24" s="539">
        <f t="shared" si="6"/>
        <v>1</v>
      </c>
      <c r="AD24" s="539">
        <f t="shared" si="6"/>
        <v>0.99999999999999989</v>
      </c>
      <c r="AE24" s="539">
        <f t="shared" si="6"/>
        <v>1</v>
      </c>
      <c r="AF24" s="539">
        <f t="shared" si="6"/>
        <v>1</v>
      </c>
      <c r="AG24" s="539">
        <f t="shared" si="6"/>
        <v>1</v>
      </c>
      <c r="AH24" s="539">
        <f t="shared" si="6"/>
        <v>1</v>
      </c>
      <c r="AI24" s="539">
        <f t="shared" si="6"/>
        <v>0.99999999999999989</v>
      </c>
      <c r="AJ24" s="539">
        <f t="shared" si="6"/>
        <v>1</v>
      </c>
      <c r="AK24" s="539">
        <f t="shared" si="6"/>
        <v>1</v>
      </c>
      <c r="AL24" s="539">
        <f t="shared" si="6"/>
        <v>1.0000000000000002</v>
      </c>
      <c r="AM24" s="539">
        <f t="shared" si="6"/>
        <v>0.99999999999999989</v>
      </c>
      <c r="AN24" s="539">
        <f t="shared" si="6"/>
        <v>0.99999999999999989</v>
      </c>
      <c r="AO24" s="539">
        <f t="shared" si="6"/>
        <v>1</v>
      </c>
      <c r="AP24" s="539">
        <f t="shared" si="6"/>
        <v>0.99999999999999989</v>
      </c>
      <c r="AQ24" s="539">
        <f t="shared" si="6"/>
        <v>1</v>
      </c>
      <c r="AR24" s="539">
        <f t="shared" ref="AR24:AW24" si="7">SUM(AR25:AR34)</f>
        <v>1.0000000000000002</v>
      </c>
      <c r="AS24" s="539">
        <f t="shared" si="7"/>
        <v>1</v>
      </c>
      <c r="AT24" s="539">
        <f t="shared" si="7"/>
        <v>0.99999999999999978</v>
      </c>
      <c r="AU24" s="539">
        <f t="shared" si="7"/>
        <v>0.99999999999999989</v>
      </c>
      <c r="AV24" s="539">
        <f t="shared" si="7"/>
        <v>1.0000000000000002</v>
      </c>
      <c r="AW24" s="539">
        <f t="shared" si="7"/>
        <v>0.99999999999999989</v>
      </c>
      <c r="AX24" s="539">
        <f t="shared" ref="AX24" si="8">SUM(AX25:AX34)</f>
        <v>0.99999999999999989</v>
      </c>
      <c r="AY24" s="731"/>
    </row>
    <row r="25" spans="25:59" s="526" customFormat="1" ht="15" customHeight="1">
      <c r="Y25" s="530"/>
      <c r="Z25" s="540" t="s">
        <v>61</v>
      </c>
      <c r="AA25" s="541">
        <f>+AA11/AA$10</f>
        <v>1.5405555274606963E-3</v>
      </c>
      <c r="AB25" s="541">
        <f t="shared" ref="AA25:AQ34" si="9">+AB11/AB$10</f>
        <v>1.3352162416611442E-3</v>
      </c>
      <c r="AC25" s="541">
        <f t="shared" si="9"/>
        <v>1.6874042679971169E-3</v>
      </c>
      <c r="AD25" s="541">
        <f t="shared" si="9"/>
        <v>1.3718076369165538E-3</v>
      </c>
      <c r="AE25" s="541">
        <f t="shared" si="9"/>
        <v>9.3504705906129193E-4</v>
      </c>
      <c r="AF25" s="541">
        <f t="shared" si="9"/>
        <v>7.0937163615144574E-4</v>
      </c>
      <c r="AG25" s="541">
        <f t="shared" si="9"/>
        <v>1.017262410656265E-3</v>
      </c>
      <c r="AH25" s="541">
        <f t="shared" si="9"/>
        <v>8.5681323425016581E-4</v>
      </c>
      <c r="AI25" s="541">
        <f t="shared" si="9"/>
        <v>5.505442803096038E-4</v>
      </c>
      <c r="AJ25" s="541">
        <f t="shared" si="9"/>
        <v>0</v>
      </c>
      <c r="AK25" s="541">
        <f t="shared" si="9"/>
        <v>0</v>
      </c>
      <c r="AL25" s="541">
        <f t="shared" si="9"/>
        <v>0</v>
      </c>
      <c r="AM25" s="541">
        <f t="shared" si="9"/>
        <v>0</v>
      </c>
      <c r="AN25" s="541">
        <f t="shared" si="9"/>
        <v>0</v>
      </c>
      <c r="AO25" s="541">
        <f t="shared" si="9"/>
        <v>0</v>
      </c>
      <c r="AP25" s="541">
        <f t="shared" si="9"/>
        <v>0</v>
      </c>
      <c r="AQ25" s="541">
        <f t="shared" si="9"/>
        <v>0</v>
      </c>
      <c r="AR25" s="541">
        <f t="shared" ref="AR25:AW25" si="10">+AR11/AR$10</f>
        <v>0</v>
      </c>
      <c r="AS25" s="541">
        <f t="shared" si="10"/>
        <v>0</v>
      </c>
      <c r="AT25" s="541">
        <f t="shared" si="10"/>
        <v>0</v>
      </c>
      <c r="AU25" s="541">
        <f t="shared" si="10"/>
        <v>0</v>
      </c>
      <c r="AV25" s="541">
        <f t="shared" si="10"/>
        <v>0</v>
      </c>
      <c r="AW25" s="541">
        <f t="shared" si="10"/>
        <v>0</v>
      </c>
      <c r="AX25" s="541">
        <f t="shared" ref="AX25" si="11">+AX11/AX$10</f>
        <v>0</v>
      </c>
      <c r="AY25" s="732"/>
    </row>
    <row r="26" spans="25:59" s="526" customFormat="1" ht="15" customHeight="1">
      <c r="Y26" s="530"/>
      <c r="Z26" s="542" t="s">
        <v>62</v>
      </c>
      <c r="AA26" s="541">
        <f t="shared" si="9"/>
        <v>0.12749542676566258</v>
      </c>
      <c r="AB26" s="541">
        <f t="shared" si="9"/>
        <v>0.12160696806764382</v>
      </c>
      <c r="AC26" s="541">
        <f t="shared" si="9"/>
        <v>0.12527246343863979</v>
      </c>
      <c r="AD26" s="541">
        <f t="shared" si="9"/>
        <v>0.13206743265895965</v>
      </c>
      <c r="AE26" s="541">
        <f t="shared" si="9"/>
        <v>0.11505595138778354</v>
      </c>
      <c r="AF26" s="541">
        <f t="shared" si="9"/>
        <v>0.12382212264166806</v>
      </c>
      <c r="AG26" s="541">
        <f t="shared" si="9"/>
        <v>0.11980701441704557</v>
      </c>
      <c r="AH26" s="541">
        <f t="shared" si="9"/>
        <v>0.12162291724211788</v>
      </c>
      <c r="AI26" s="541">
        <f t="shared" si="9"/>
        <v>0.11880447406112439</v>
      </c>
      <c r="AJ26" s="541">
        <f t="shared" si="9"/>
        <v>0.1206976153077476</v>
      </c>
      <c r="AK26" s="541">
        <f t="shared" si="9"/>
        <v>0.12672302784380388</v>
      </c>
      <c r="AL26" s="541">
        <f t="shared" si="9"/>
        <v>0.11681456449457746</v>
      </c>
      <c r="AM26" s="541">
        <f t="shared" si="9"/>
        <v>0.11710628756959478</v>
      </c>
      <c r="AN26" s="541">
        <f t="shared" si="9"/>
        <v>0.10299158865646887</v>
      </c>
      <c r="AO26" s="541">
        <f t="shared" si="9"/>
        <v>0.10867489920985039</v>
      </c>
      <c r="AP26" s="541">
        <f t="shared" si="9"/>
        <v>0.11500319339298018</v>
      </c>
      <c r="AQ26" s="541">
        <f t="shared" si="9"/>
        <v>0.1052655044618814</v>
      </c>
      <c r="AR26" s="541">
        <f t="shared" ref="AR26:AS34" si="12">+AR12/AR$10</f>
        <v>9.6075422324481421E-2</v>
      </c>
      <c r="AS26" s="541">
        <f t="shared" si="12"/>
        <v>9.1129410310460998E-2</v>
      </c>
      <c r="AT26" s="541">
        <f t="shared" ref="AT26:AU34" si="13">+AT12/AT$10</f>
        <v>9.1830274431651204E-2</v>
      </c>
      <c r="AU26" s="541">
        <f t="shared" si="13"/>
        <v>9.9584435352829168E-2</v>
      </c>
      <c r="AV26" s="541">
        <f t="shared" ref="AV26:AW34" si="14">+AV12/AV$10</f>
        <v>8.9571160071617958E-2</v>
      </c>
      <c r="AW26" s="541">
        <f t="shared" si="14"/>
        <v>8.1632906076650621E-2</v>
      </c>
      <c r="AX26" s="541">
        <f t="shared" ref="AX26" si="15">+AX12/AX$10</f>
        <v>7.8779557164353559E-2</v>
      </c>
      <c r="AY26" s="732"/>
    </row>
    <row r="27" spans="25:59" s="526" customFormat="1" ht="15" customHeight="1">
      <c r="Y27" s="530"/>
      <c r="Z27" s="542" t="s">
        <v>24</v>
      </c>
      <c r="AA27" s="541">
        <f t="shared" si="9"/>
        <v>7.0687105182606597E-2</v>
      </c>
      <c r="AB27" s="541">
        <f t="shared" si="9"/>
        <v>7.0327210310812974E-2</v>
      </c>
      <c r="AC27" s="541">
        <f t="shared" si="9"/>
        <v>6.7613002318787224E-2</v>
      </c>
      <c r="AD27" s="541">
        <f t="shared" si="9"/>
        <v>7.1468743936653825E-2</v>
      </c>
      <c r="AE27" s="541">
        <f t="shared" si="9"/>
        <v>6.681350846233447E-2</v>
      </c>
      <c r="AF27" s="541">
        <f t="shared" si="9"/>
        <v>6.5543988454507901E-2</v>
      </c>
      <c r="AG27" s="541">
        <f t="shared" si="9"/>
        <v>6.6324495309913717E-2</v>
      </c>
      <c r="AH27" s="541">
        <f t="shared" si="9"/>
        <v>6.6995928137254274E-2</v>
      </c>
      <c r="AI27" s="541">
        <f t="shared" si="9"/>
        <v>6.884500705676562E-2</v>
      </c>
      <c r="AJ27" s="541">
        <f t="shared" si="9"/>
        <v>6.606801179664222E-2</v>
      </c>
      <c r="AK27" s="541">
        <f t="shared" si="9"/>
        <v>6.5392585278140486E-2</v>
      </c>
      <c r="AL27" s="541">
        <f t="shared" si="9"/>
        <v>6.253811999804261E-2</v>
      </c>
      <c r="AM27" s="541">
        <f t="shared" si="9"/>
        <v>5.916125919973176E-2</v>
      </c>
      <c r="AN27" s="541">
        <f t="shared" si="9"/>
        <v>6.1517576702584981E-2</v>
      </c>
      <c r="AO27" s="541">
        <f t="shared" si="9"/>
        <v>5.6742513727524022E-2</v>
      </c>
      <c r="AP27" s="541">
        <f t="shared" si="9"/>
        <v>5.4842667176408288E-2</v>
      </c>
      <c r="AQ27" s="541">
        <f t="shared" si="9"/>
        <v>5.5736848650514446E-2</v>
      </c>
      <c r="AR27" s="541">
        <f t="shared" si="12"/>
        <v>5.4623702580340702E-2</v>
      </c>
      <c r="AS27" s="541">
        <f t="shared" si="12"/>
        <v>5.1904472639596605E-2</v>
      </c>
      <c r="AT27" s="541">
        <f t="shared" si="13"/>
        <v>5.1502290748937321E-2</v>
      </c>
      <c r="AU27" s="541">
        <f t="shared" si="13"/>
        <v>5.4467296416562914E-2</v>
      </c>
      <c r="AV27" s="541">
        <f t="shared" si="14"/>
        <v>4.6052844386503929E-2</v>
      </c>
      <c r="AW27" s="541">
        <f t="shared" si="14"/>
        <v>4.6267822191511793E-2</v>
      </c>
      <c r="AX27" s="541">
        <f t="shared" ref="AX27" si="16">+AX13/AX$10</f>
        <v>4.5379385136090869E-2</v>
      </c>
      <c r="AY27" s="732"/>
    </row>
    <row r="28" spans="25:59" s="526" customFormat="1" ht="15" customHeight="1">
      <c r="Y28" s="530"/>
      <c r="Z28" s="543" t="s">
        <v>63</v>
      </c>
      <c r="AA28" s="541">
        <f t="shared" si="9"/>
        <v>9.0142582645802966E-2</v>
      </c>
      <c r="AB28" s="541">
        <f t="shared" si="9"/>
        <v>9.2586513195207415E-2</v>
      </c>
      <c r="AC28" s="541">
        <f t="shared" si="9"/>
        <v>9.0806360184091411E-2</v>
      </c>
      <c r="AD28" s="541">
        <f t="shared" si="9"/>
        <v>9.3496237842199514E-2</v>
      </c>
      <c r="AE28" s="541">
        <f t="shared" si="9"/>
        <v>8.1406746209513173E-2</v>
      </c>
      <c r="AF28" s="541">
        <f t="shared" si="9"/>
        <v>8.476522513182623E-2</v>
      </c>
      <c r="AG28" s="541">
        <f t="shared" si="9"/>
        <v>8.5313261905873003E-2</v>
      </c>
      <c r="AH28" s="541">
        <f t="shared" si="9"/>
        <v>8.653111492381696E-2</v>
      </c>
      <c r="AI28" s="541">
        <f t="shared" si="9"/>
        <v>8.5981751903212639E-2</v>
      </c>
      <c r="AJ28" s="541">
        <f t="shared" si="9"/>
        <v>8.4868358264734906E-2</v>
      </c>
      <c r="AK28" s="541">
        <f t="shared" si="9"/>
        <v>8.5299707456133675E-2</v>
      </c>
      <c r="AL28" s="541">
        <f t="shared" si="9"/>
        <v>8.3561006942340366E-2</v>
      </c>
      <c r="AM28" s="541">
        <f t="shared" si="9"/>
        <v>8.1267724244142164E-2</v>
      </c>
      <c r="AN28" s="541">
        <f t="shared" si="9"/>
        <v>8.108322954481198E-2</v>
      </c>
      <c r="AO28" s="541">
        <f t="shared" si="9"/>
        <v>7.9594573987637071E-2</v>
      </c>
      <c r="AP28" s="541">
        <f t="shared" si="9"/>
        <v>8.1209323990579035E-2</v>
      </c>
      <c r="AQ28" s="541">
        <f t="shared" si="9"/>
        <v>8.2479066530606965E-2</v>
      </c>
      <c r="AR28" s="541">
        <f t="shared" si="12"/>
        <v>7.9208755945522541E-2</v>
      </c>
      <c r="AS28" s="541">
        <f t="shared" si="12"/>
        <v>7.9837738785349846E-2</v>
      </c>
      <c r="AT28" s="541">
        <f t="shared" si="13"/>
        <v>8.1700991405817117E-2</v>
      </c>
      <c r="AU28" s="541">
        <f t="shared" si="13"/>
        <v>8.3781859933283812E-2</v>
      </c>
      <c r="AV28" s="541">
        <f t="shared" si="14"/>
        <v>7.8152653826719348E-2</v>
      </c>
      <c r="AW28" s="541">
        <f t="shared" si="14"/>
        <v>7.3809714294250123E-2</v>
      </c>
      <c r="AX28" s="541">
        <f t="shared" ref="AX28" si="17">+AX14/AX$10</f>
        <v>7.2639350259011054E-2</v>
      </c>
      <c r="AY28" s="732"/>
    </row>
    <row r="29" spans="25:59" s="526" customFormat="1" ht="15" customHeight="1">
      <c r="Y29" s="530"/>
      <c r="Z29" s="542" t="s">
        <v>64</v>
      </c>
      <c r="AA29" s="541">
        <f t="shared" si="9"/>
        <v>0.36184528214498946</v>
      </c>
      <c r="AB29" s="541">
        <f t="shared" si="9"/>
        <v>0.35958473245307487</v>
      </c>
      <c r="AC29" s="541">
        <f t="shared" si="9"/>
        <v>0.35712050596443995</v>
      </c>
      <c r="AD29" s="541">
        <f t="shared" si="9"/>
        <v>0.33379053557303262</v>
      </c>
      <c r="AE29" s="541">
        <f t="shared" si="9"/>
        <v>0.35565419982713797</v>
      </c>
      <c r="AF29" s="541">
        <f t="shared" si="9"/>
        <v>0.33970534406481567</v>
      </c>
      <c r="AG29" s="541">
        <f t="shared" si="9"/>
        <v>0.33647497515601227</v>
      </c>
      <c r="AH29" s="541">
        <f t="shared" si="9"/>
        <v>0.33650297870333301</v>
      </c>
      <c r="AI29" s="541">
        <f t="shared" si="9"/>
        <v>0.3377275446846229</v>
      </c>
      <c r="AJ29" s="541">
        <f t="shared" si="9"/>
        <v>0.35105063890314869</v>
      </c>
      <c r="AK29" s="541">
        <f t="shared" si="9"/>
        <v>0.35660566517720543</v>
      </c>
      <c r="AL29" s="541">
        <f t="shared" si="9"/>
        <v>0.35427073782600643</v>
      </c>
      <c r="AM29" s="541">
        <f t="shared" si="9"/>
        <v>0.3671783393144944</v>
      </c>
      <c r="AN29" s="541">
        <f t="shared" si="9"/>
        <v>0.38470859227785337</v>
      </c>
      <c r="AO29" s="541">
        <f t="shared" si="9"/>
        <v>0.38779993794347228</v>
      </c>
      <c r="AP29" s="541">
        <f t="shared" si="9"/>
        <v>0.397455845463907</v>
      </c>
      <c r="AQ29" s="541">
        <f t="shared" si="9"/>
        <v>0.38190402873775664</v>
      </c>
      <c r="AR29" s="541">
        <f t="shared" si="12"/>
        <v>0.42415542014566998</v>
      </c>
      <c r="AS29" s="541">
        <f t="shared" si="12"/>
        <v>0.41266904719275405</v>
      </c>
      <c r="AT29" s="541">
        <f t="shared" si="13"/>
        <v>0.39137408753566294</v>
      </c>
      <c r="AU29" s="541">
        <f t="shared" si="13"/>
        <v>0.42021538944580655</v>
      </c>
      <c r="AV29" s="541">
        <f t="shared" si="14"/>
        <v>0.46178429652128627</v>
      </c>
      <c r="AW29" s="541">
        <f t="shared" si="14"/>
        <v>0.48317204794662927</v>
      </c>
      <c r="AX29" s="541">
        <f t="shared" ref="AX29" si="18">+AX15/AX$10</f>
        <v>0.4898104087682561</v>
      </c>
      <c r="AY29" s="732"/>
    </row>
    <row r="30" spans="25:59" s="526" customFormat="1" ht="15" customHeight="1">
      <c r="Y30" s="530"/>
      <c r="Z30" s="542" t="s">
        <v>65</v>
      </c>
      <c r="AA30" s="541">
        <f t="shared" si="9"/>
        <v>5.3505031921958221E-4</v>
      </c>
      <c r="AB30" s="541">
        <f t="shared" si="9"/>
        <v>4.6646592488767507E-4</v>
      </c>
      <c r="AC30" s="541">
        <f t="shared" si="9"/>
        <v>4.499572390060044E-4</v>
      </c>
      <c r="AD30" s="541">
        <f t="shared" si="9"/>
        <v>4.1623298643313081E-4</v>
      </c>
      <c r="AE30" s="541">
        <f t="shared" si="9"/>
        <v>3.6469908322056473E-4</v>
      </c>
      <c r="AF30" s="541">
        <f t="shared" si="9"/>
        <v>3.3814640649873734E-4</v>
      </c>
      <c r="AG30" s="541">
        <f t="shared" si="9"/>
        <v>3.2101509062755468E-4</v>
      </c>
      <c r="AH30" s="541">
        <f t="shared" si="9"/>
        <v>3.0451569932114249E-4</v>
      </c>
      <c r="AI30" s="541">
        <f t="shared" si="9"/>
        <v>3.0021799673560017E-4</v>
      </c>
      <c r="AJ30" s="541">
        <f t="shared" si="9"/>
        <v>2.9501389807973043E-4</v>
      </c>
      <c r="AK30" s="541">
        <f t="shared" si="9"/>
        <v>2.865360520370447E-4</v>
      </c>
      <c r="AL30" s="541">
        <f t="shared" si="9"/>
        <v>2.6926685516321405E-4</v>
      </c>
      <c r="AM30" s="541">
        <f t="shared" si="9"/>
        <v>2.6638549816239323E-4</v>
      </c>
      <c r="AN30" s="541">
        <f t="shared" si="9"/>
        <v>2.7142132802163675E-4</v>
      </c>
      <c r="AO30" s="541">
        <f t="shared" si="9"/>
        <v>2.6484789285461557E-4</v>
      </c>
      <c r="AP30" s="541">
        <f t="shared" si="9"/>
        <v>2.7447392128668714E-4</v>
      </c>
      <c r="AQ30" s="541">
        <f t="shared" si="9"/>
        <v>2.6671464579352432E-4</v>
      </c>
      <c r="AR30" s="541">
        <f t="shared" si="12"/>
        <v>2.7498199227554628E-4</v>
      </c>
      <c r="AS30" s="541">
        <f t="shared" si="12"/>
        <v>2.6883563016551415E-4</v>
      </c>
      <c r="AT30" s="541">
        <f t="shared" si="13"/>
        <v>2.5606708040881113E-4</v>
      </c>
      <c r="AU30" s="541">
        <f t="shared" si="13"/>
        <v>2.555509432234605E-4</v>
      </c>
      <c r="AV30" s="541">
        <f t="shared" si="14"/>
        <v>2.4763667117814461E-4</v>
      </c>
      <c r="AW30" s="541">
        <f t="shared" si="14"/>
        <v>2.3345225683704584E-4</v>
      </c>
      <c r="AX30" s="541">
        <f t="shared" ref="AX30" si="19">+AX16/AX$10</f>
        <v>2.2907960905154179E-4</v>
      </c>
      <c r="AY30" s="732"/>
    </row>
    <row r="31" spans="25:59" s="526" customFormat="1" ht="15" customHeight="1">
      <c r="Y31" s="530"/>
      <c r="Z31" s="542" t="s">
        <v>66</v>
      </c>
      <c r="AA31" s="541">
        <f t="shared" si="9"/>
        <v>0.24064269708804417</v>
      </c>
      <c r="AB31" s="541">
        <f t="shared" si="9"/>
        <v>0.24205379388421236</v>
      </c>
      <c r="AC31" s="541">
        <f t="shared" si="9"/>
        <v>0.24319480825268677</v>
      </c>
      <c r="AD31" s="541">
        <f t="shared" si="9"/>
        <v>0.24885205052762674</v>
      </c>
      <c r="AE31" s="541">
        <f t="shared" si="9"/>
        <v>0.25480341442763016</v>
      </c>
      <c r="AF31" s="541">
        <f t="shared" si="9"/>
        <v>0.25834696017584924</v>
      </c>
      <c r="AG31" s="541">
        <f t="shared" si="9"/>
        <v>0.26285565727046767</v>
      </c>
      <c r="AH31" s="541">
        <f t="shared" si="9"/>
        <v>0.26170473144268458</v>
      </c>
      <c r="AI31" s="541">
        <f t="shared" si="9"/>
        <v>0.26605316107107718</v>
      </c>
      <c r="AJ31" s="541">
        <f t="shared" si="9"/>
        <v>0.26198794339193143</v>
      </c>
      <c r="AK31" s="541">
        <f t="shared" si="9"/>
        <v>0.25817707474844964</v>
      </c>
      <c r="AL31" s="541">
        <f t="shared" si="9"/>
        <v>0.274915793527789</v>
      </c>
      <c r="AM31" s="541">
        <f t="shared" si="9"/>
        <v>0.27629797027318143</v>
      </c>
      <c r="AN31" s="541">
        <f t="shared" si="9"/>
        <v>0.27536541520566998</v>
      </c>
      <c r="AO31" s="541">
        <f t="shared" si="9"/>
        <v>0.27757783596530611</v>
      </c>
      <c r="AP31" s="541">
        <f t="shared" si="9"/>
        <v>0.26447818757050851</v>
      </c>
      <c r="AQ31" s="541">
        <f t="shared" si="9"/>
        <v>0.29138150458057244</v>
      </c>
      <c r="AR31" s="541">
        <f t="shared" si="12"/>
        <v>0.26851638085562518</v>
      </c>
      <c r="AS31" s="541">
        <f t="shared" si="12"/>
        <v>0.28010650702292933</v>
      </c>
      <c r="AT31" s="541">
        <f t="shared" si="13"/>
        <v>0.30228071479992452</v>
      </c>
      <c r="AU31" s="541">
        <f t="shared" si="13"/>
        <v>0.2641797013057785</v>
      </c>
      <c r="AV31" s="541">
        <f t="shared" si="14"/>
        <v>0.24730408482776822</v>
      </c>
      <c r="AW31" s="541">
        <f t="shared" si="14"/>
        <v>0.23505963332297564</v>
      </c>
      <c r="AX31" s="541">
        <f t="shared" ref="AX31" si="20">+AX17/AX$10</f>
        <v>0.22907330129163908</v>
      </c>
      <c r="AY31" s="732"/>
    </row>
    <row r="32" spans="25:59" s="526" customFormat="1" ht="15" customHeight="1">
      <c r="Y32" s="530"/>
      <c r="Z32" s="537" t="s">
        <v>67</v>
      </c>
      <c r="AA32" s="541">
        <f t="shared" si="9"/>
        <v>3.8257880530804741E-2</v>
      </c>
      <c r="AB32" s="541">
        <f t="shared" si="9"/>
        <v>4.2959581539465171E-2</v>
      </c>
      <c r="AC32" s="541">
        <f t="shared" si="9"/>
        <v>4.5867181016226916E-2</v>
      </c>
      <c r="AD32" s="541">
        <f t="shared" si="9"/>
        <v>5.1508029216841007E-2</v>
      </c>
      <c r="AE32" s="541">
        <f t="shared" si="9"/>
        <v>5.8024364360763442E-2</v>
      </c>
      <c r="AF32" s="541">
        <f t="shared" si="9"/>
        <v>6.0518007744779556E-2</v>
      </c>
      <c r="AG32" s="541">
        <f t="shared" si="9"/>
        <v>6.1501864048583856E-2</v>
      </c>
      <c r="AH32" s="541">
        <f t="shared" si="9"/>
        <v>5.8336041842515049E-2</v>
      </c>
      <c r="AI32" s="541">
        <f t="shared" si="9"/>
        <v>5.591335301390505E-2</v>
      </c>
      <c r="AJ32" s="541">
        <f t="shared" si="9"/>
        <v>5.0957779887297591E-2</v>
      </c>
      <c r="AK32" s="541">
        <f t="shared" si="9"/>
        <v>4.3316021544680228E-2</v>
      </c>
      <c r="AL32" s="541">
        <f t="shared" si="9"/>
        <v>4.3179102678611088E-2</v>
      </c>
      <c r="AM32" s="541">
        <f t="shared" si="9"/>
        <v>3.6638503158292098E-2</v>
      </c>
      <c r="AN32" s="541">
        <f t="shared" si="9"/>
        <v>3.1818558729357731E-2</v>
      </c>
      <c r="AO32" s="541">
        <f t="shared" si="9"/>
        <v>3.0520981326001704E-2</v>
      </c>
      <c r="AP32" s="541">
        <f t="shared" si="9"/>
        <v>2.5275600324468996E-2</v>
      </c>
      <c r="AQ32" s="541">
        <f t="shared" si="9"/>
        <v>2.1776153281124182E-2</v>
      </c>
      <c r="AR32" s="541">
        <f t="shared" si="12"/>
        <v>1.674899456799402E-2</v>
      </c>
      <c r="AS32" s="541">
        <f t="shared" si="12"/>
        <v>1.3894117161907294E-2</v>
      </c>
      <c r="AT32" s="541">
        <f t="shared" si="13"/>
        <v>1.1810105140928433E-2</v>
      </c>
      <c r="AU32" s="541">
        <f t="shared" si="13"/>
        <v>9.6200373926573594E-3</v>
      </c>
      <c r="AV32" s="541">
        <f t="shared" si="14"/>
        <v>9.4779606863169656E-3</v>
      </c>
      <c r="AW32" s="541">
        <f t="shared" si="14"/>
        <v>8.799222480661088E-3</v>
      </c>
      <c r="AX32" s="541">
        <f t="shared" ref="AX32" si="21">+AX18/AX$10</f>
        <v>7.9586258858385349E-3</v>
      </c>
      <c r="AY32" s="732"/>
    </row>
    <row r="33" spans="25:51" s="526" customFormat="1" ht="15" customHeight="1">
      <c r="Y33" s="530"/>
      <c r="Z33" s="543" t="s">
        <v>68</v>
      </c>
      <c r="AA33" s="541">
        <f t="shared" si="9"/>
        <v>5.8623749506728808E-2</v>
      </c>
      <c r="AB33" s="541">
        <f t="shared" si="9"/>
        <v>5.6325612715381404E-2</v>
      </c>
      <c r="AC33" s="541">
        <f t="shared" si="9"/>
        <v>5.3200965683595176E-2</v>
      </c>
      <c r="AD33" s="541">
        <f t="shared" si="9"/>
        <v>5.1462662072634002E-2</v>
      </c>
      <c r="AE33" s="541">
        <f t="shared" si="9"/>
        <v>4.8582133028560494E-2</v>
      </c>
      <c r="AF33" s="541">
        <f t="shared" si="9"/>
        <v>4.7626634951042565E-2</v>
      </c>
      <c r="AG33" s="541">
        <f t="shared" si="9"/>
        <v>4.9155208528787617E-2</v>
      </c>
      <c r="AH33" s="541">
        <f t="shared" si="9"/>
        <v>5.1382311644592567E-2</v>
      </c>
      <c r="AI33" s="541">
        <f t="shared" si="9"/>
        <v>5.1203726117843233E-2</v>
      </c>
      <c r="AJ33" s="541">
        <f t="shared" si="9"/>
        <v>5.0427216865763312E-2</v>
      </c>
      <c r="AK33" s="541">
        <f t="shared" si="9"/>
        <v>5.1721255942883661E-2</v>
      </c>
      <c r="AL33" s="541">
        <f t="shared" si="9"/>
        <v>5.2498794861739015E-2</v>
      </c>
      <c r="AM33" s="541">
        <f t="shared" si="9"/>
        <v>5.0399274160577046E-2</v>
      </c>
      <c r="AN33" s="541">
        <f t="shared" si="9"/>
        <v>5.0461917831413163E-2</v>
      </c>
      <c r="AO33" s="541">
        <f t="shared" si="9"/>
        <v>4.7720722857231897E-2</v>
      </c>
      <c r="AP33" s="541">
        <f t="shared" si="9"/>
        <v>5.1085419493529835E-2</v>
      </c>
      <c r="AQ33" s="541">
        <f t="shared" si="9"/>
        <v>4.9983407959376558E-2</v>
      </c>
      <c r="AR33" s="541">
        <f t="shared" si="12"/>
        <v>4.6740457111525281E-2</v>
      </c>
      <c r="AS33" s="541">
        <f t="shared" si="12"/>
        <v>5.2223694704095019E-2</v>
      </c>
      <c r="AT33" s="541">
        <f t="shared" si="13"/>
        <v>5.0561022036413376E-2</v>
      </c>
      <c r="AU33" s="541">
        <f t="shared" si="13"/>
        <v>4.7065384660509496E-2</v>
      </c>
      <c r="AV33" s="541">
        <f t="shared" si="14"/>
        <v>4.4973073653810515E-2</v>
      </c>
      <c r="AW33" s="541">
        <f t="shared" si="14"/>
        <v>5.0333688726284444E-2</v>
      </c>
      <c r="AX33" s="541">
        <f t="shared" ref="AX33" si="22">+AX19/AX$10</f>
        <v>5.6436929376079928E-2</v>
      </c>
      <c r="AY33" s="732"/>
    </row>
    <row r="34" spans="25:51" s="526" customFormat="1" ht="15" customHeight="1">
      <c r="Y34" s="536"/>
      <c r="Z34" s="542" t="s">
        <v>69</v>
      </c>
      <c r="AA34" s="541">
        <f t="shared" si="9"/>
        <v>1.0229670288680435E-2</v>
      </c>
      <c r="AB34" s="541">
        <f t="shared" si="9"/>
        <v>1.2753905667653132E-2</v>
      </c>
      <c r="AC34" s="541">
        <f t="shared" si="9"/>
        <v>1.4787351634529549E-2</v>
      </c>
      <c r="AD34" s="541">
        <f t="shared" si="9"/>
        <v>1.5566267548702878E-2</v>
      </c>
      <c r="AE34" s="541">
        <f t="shared" si="9"/>
        <v>1.8359936153994814E-2</v>
      </c>
      <c r="AF34" s="541">
        <f t="shared" si="9"/>
        <v>1.862419879286056E-2</v>
      </c>
      <c r="AG34" s="541">
        <f t="shared" si="9"/>
        <v>1.7229245862032522E-2</v>
      </c>
      <c r="AH34" s="541">
        <f t="shared" si="9"/>
        <v>1.5762647130114407E-2</v>
      </c>
      <c r="AI34" s="541">
        <f t="shared" si="9"/>
        <v>1.4620219814403691E-2</v>
      </c>
      <c r="AJ34" s="541">
        <f t="shared" si="9"/>
        <v>1.3647421684654498E-2</v>
      </c>
      <c r="AK34" s="541">
        <f t="shared" si="9"/>
        <v>1.2478125956665961E-2</v>
      </c>
      <c r="AL34" s="541">
        <f t="shared" si="9"/>
        <v>1.1952612815730795E-2</v>
      </c>
      <c r="AM34" s="541">
        <f t="shared" si="9"/>
        <v>1.1684256581823938E-2</v>
      </c>
      <c r="AN34" s="541">
        <f t="shared" si="9"/>
        <v>1.1781699723818307E-2</v>
      </c>
      <c r="AO34" s="541">
        <f t="shared" si="9"/>
        <v>1.110368709012194E-2</v>
      </c>
      <c r="AP34" s="541">
        <f t="shared" si="9"/>
        <v>1.0375288666331299E-2</v>
      </c>
      <c r="AQ34" s="541">
        <f t="shared" si="9"/>
        <v>1.1206771152373819E-2</v>
      </c>
      <c r="AR34" s="541">
        <f t="shared" si="12"/>
        <v>1.3655884476565541E-2</v>
      </c>
      <c r="AS34" s="541">
        <f t="shared" si="12"/>
        <v>1.7966176552741311E-2</v>
      </c>
      <c r="AT34" s="541">
        <f t="shared" si="13"/>
        <v>1.8684446820256294E-2</v>
      </c>
      <c r="AU34" s="541">
        <f t="shared" si="13"/>
        <v>2.0830344549348654E-2</v>
      </c>
      <c r="AV34" s="541">
        <f t="shared" si="14"/>
        <v>2.2436289354798709E-2</v>
      </c>
      <c r="AW34" s="541">
        <f t="shared" si="14"/>
        <v>2.069151270419994E-2</v>
      </c>
      <c r="AX34" s="541">
        <f t="shared" ref="AX34" si="23">+AX20/AX$10</f>
        <v>1.9693362509679301E-2</v>
      </c>
      <c r="AY34" s="732"/>
    </row>
    <row r="35" spans="25:51">
      <c r="Y35" s="238"/>
      <c r="Z35" s="238"/>
      <c r="AA35" s="239"/>
      <c r="AB35" s="239"/>
      <c r="AC35" s="239"/>
      <c r="AD35" s="239"/>
      <c r="AE35" s="239"/>
      <c r="AF35" s="239"/>
      <c r="AG35" s="239"/>
      <c r="AH35" s="239"/>
      <c r="AI35" s="239"/>
      <c r="AJ35" s="239"/>
      <c r="AK35" s="239"/>
      <c r="AL35" s="239"/>
      <c r="AM35" s="239"/>
      <c r="AN35" s="239"/>
      <c r="AO35" s="239"/>
      <c r="AP35" s="239"/>
      <c r="AQ35" s="239"/>
      <c r="AR35" s="239"/>
      <c r="AS35" s="239"/>
      <c r="AT35" s="239"/>
      <c r="AU35" s="239"/>
      <c r="AV35" s="239"/>
      <c r="AW35" s="239"/>
      <c r="AX35" s="239"/>
      <c r="AY35" s="733"/>
    </row>
    <row r="36" spans="25:51" ht="16.2">
      <c r="Y36" s="199" t="s">
        <v>240</v>
      </c>
    </row>
    <row r="37" spans="25:51">
      <c r="Y37" s="241" t="s">
        <v>58</v>
      </c>
      <c r="Z37" s="242"/>
      <c r="AA37" s="243">
        <v>1990</v>
      </c>
      <c r="AB37" s="243">
        <v>1991</v>
      </c>
      <c r="AC37" s="243">
        <v>1992</v>
      </c>
      <c r="AD37" s="243">
        <v>1993</v>
      </c>
      <c r="AE37" s="243">
        <v>1994</v>
      </c>
      <c r="AF37" s="243">
        <v>1995</v>
      </c>
      <c r="AG37" s="243">
        <v>1996</v>
      </c>
      <c r="AH37" s="243">
        <v>1997</v>
      </c>
      <c r="AI37" s="243">
        <v>1998</v>
      </c>
      <c r="AJ37" s="243">
        <v>1999</v>
      </c>
      <c r="AK37" s="243">
        <v>2000</v>
      </c>
      <c r="AL37" s="243">
        <v>2001</v>
      </c>
      <c r="AM37" s="243">
        <v>2002</v>
      </c>
      <c r="AN37" s="243">
        <v>2003</v>
      </c>
      <c r="AO37" s="243">
        <v>2004</v>
      </c>
      <c r="AP37" s="243">
        <v>2005</v>
      </c>
      <c r="AQ37" s="243">
        <f t="shared" ref="AQ37:AW37" si="24">AP37+1</f>
        <v>2006</v>
      </c>
      <c r="AR37" s="243">
        <f t="shared" si="24"/>
        <v>2007</v>
      </c>
      <c r="AS37" s="243">
        <f t="shared" si="24"/>
        <v>2008</v>
      </c>
      <c r="AT37" s="243">
        <f t="shared" si="24"/>
        <v>2009</v>
      </c>
      <c r="AU37" s="243">
        <f t="shared" si="24"/>
        <v>2010</v>
      </c>
      <c r="AV37" s="243">
        <f t="shared" si="24"/>
        <v>2011</v>
      </c>
      <c r="AW37" s="243">
        <f t="shared" si="24"/>
        <v>2012</v>
      </c>
      <c r="AX37" s="243">
        <f>AW37+1</f>
        <v>2013</v>
      </c>
      <c r="AY37" s="727"/>
    </row>
    <row r="38" spans="25:51" s="526" customFormat="1" ht="15" customHeight="1">
      <c r="Y38" s="527" t="s">
        <v>60</v>
      </c>
      <c r="Z38" s="538"/>
      <c r="AA38" s="529">
        <f t="shared" ref="AA38:AQ38" si="25">SUM(AA39:AA46)</f>
        <v>1628.9475553149298</v>
      </c>
      <c r="AB38" s="529">
        <f t="shared" si="25"/>
        <v>1662.1175403795878</v>
      </c>
      <c r="AC38" s="529">
        <f t="shared" si="25"/>
        <v>1755.2723998430272</v>
      </c>
      <c r="AD38" s="529">
        <f t="shared" si="25"/>
        <v>1793.7009730289419</v>
      </c>
      <c r="AE38" s="529">
        <f t="shared" si="25"/>
        <v>1921.4358364502918</v>
      </c>
      <c r="AF38" s="529">
        <f t="shared" si="25"/>
        <v>1979.3240787527652</v>
      </c>
      <c r="AG38" s="529">
        <f t="shared" si="25"/>
        <v>1987.2085240634378</v>
      </c>
      <c r="AH38" s="529">
        <f t="shared" si="25"/>
        <v>1924.4744819669302</v>
      </c>
      <c r="AI38" s="529">
        <f t="shared" si="25"/>
        <v>1920.8581712014206</v>
      </c>
      <c r="AJ38" s="529">
        <f t="shared" si="25"/>
        <v>1993.0787104663327</v>
      </c>
      <c r="AK38" s="529">
        <f t="shared" si="25"/>
        <v>2017.4627391116965</v>
      </c>
      <c r="AL38" s="529">
        <f t="shared" si="25"/>
        <v>2019.9470604344556</v>
      </c>
      <c r="AM38" s="529">
        <f t="shared" si="25"/>
        <v>2137.2856680783316</v>
      </c>
      <c r="AN38" s="529">
        <f t="shared" si="25"/>
        <v>2141.2685008641552</v>
      </c>
      <c r="AO38" s="529">
        <f t="shared" si="25"/>
        <v>2118.8931798523281</v>
      </c>
      <c r="AP38" s="529">
        <f t="shared" si="25"/>
        <v>2170.2208185399604</v>
      </c>
      <c r="AQ38" s="529">
        <f t="shared" si="25"/>
        <v>2102.631311686921</v>
      </c>
      <c r="AR38" s="529">
        <f t="shared" ref="AR38:AW38" si="26">SUM(AR39:AR46)</f>
        <v>2193.022663748573</v>
      </c>
      <c r="AS38" s="529">
        <f t="shared" si="26"/>
        <v>2133.2871199400374</v>
      </c>
      <c r="AT38" s="529">
        <f t="shared" si="26"/>
        <v>2069.0130309476167</v>
      </c>
      <c r="AU38" s="529">
        <f t="shared" si="26"/>
        <v>2064.7101088289251</v>
      </c>
      <c r="AV38" s="529">
        <f t="shared" si="26"/>
        <v>2220.6862304136471</v>
      </c>
      <c r="AW38" s="529">
        <f t="shared" si="26"/>
        <v>2334.2217682315809</v>
      </c>
      <c r="AX38" s="529">
        <f t="shared" ref="AX38" si="27">SUM(AX39:AX46)</f>
        <v>2301.6131570875978</v>
      </c>
      <c r="AY38" s="729"/>
    </row>
    <row r="39" spans="25:51" s="526" customFormat="1" ht="15" customHeight="1">
      <c r="Y39" s="530"/>
      <c r="Z39" s="540" t="s">
        <v>70</v>
      </c>
      <c r="AA39" s="544">
        <v>211.2834012309109</v>
      </c>
      <c r="AB39" s="544">
        <v>209.85263122758172</v>
      </c>
      <c r="AC39" s="544">
        <v>223.57930344796023</v>
      </c>
      <c r="AD39" s="544">
        <v>243.274227609805</v>
      </c>
      <c r="AE39" s="544">
        <v>246.5929477231075</v>
      </c>
      <c r="AF39" s="544">
        <v>270.71905767296823</v>
      </c>
      <c r="AG39" s="544">
        <v>251.79471121132204</v>
      </c>
      <c r="AH39" s="544">
        <v>231.53378410783333</v>
      </c>
      <c r="AI39" s="544">
        <v>245.98101755908871</v>
      </c>
      <c r="AJ39" s="544">
        <v>266.27482477152381</v>
      </c>
      <c r="AK39" s="544">
        <v>276.49278216818885</v>
      </c>
      <c r="AL39" s="544">
        <v>250.02914431454877</v>
      </c>
      <c r="AM39" s="544">
        <v>283.83709126071085</v>
      </c>
      <c r="AN39" s="544">
        <v>252.11992445976776</v>
      </c>
      <c r="AO39" s="544">
        <v>270.12360745926821</v>
      </c>
      <c r="AP39" s="544">
        <v>305.53543377451331</v>
      </c>
      <c r="AQ39" s="544">
        <v>252.99091057324955</v>
      </c>
      <c r="AR39" s="544">
        <v>276.84144739197251</v>
      </c>
      <c r="AS39" s="544">
        <v>258.07575421365283</v>
      </c>
      <c r="AT39" s="544">
        <v>251.64490919041432</v>
      </c>
      <c r="AU39" s="544">
        <v>290.3567046222052</v>
      </c>
      <c r="AV39" s="544">
        <v>297.05974946613549</v>
      </c>
      <c r="AW39" s="544">
        <v>298.43418985586675</v>
      </c>
      <c r="AX39" s="544">
        <v>285.58079003735725</v>
      </c>
      <c r="AY39" s="729"/>
    </row>
    <row r="40" spans="25:51" s="526" customFormat="1" ht="15" customHeight="1">
      <c r="Y40" s="530"/>
      <c r="Z40" s="542" t="s">
        <v>71</v>
      </c>
      <c r="AA40" s="544">
        <v>35.411812664347849</v>
      </c>
      <c r="AB40" s="544">
        <v>27.114985676362174</v>
      </c>
      <c r="AC40" s="544">
        <v>30.73944479361144</v>
      </c>
      <c r="AD40" s="544">
        <v>17.883349308608878</v>
      </c>
      <c r="AE40" s="544">
        <v>53.242378974913308</v>
      </c>
      <c r="AF40" s="544">
        <v>40.888911658599902</v>
      </c>
      <c r="AG40" s="544">
        <v>32.42414518624539</v>
      </c>
      <c r="AH40" s="544">
        <v>33.803117451359206</v>
      </c>
      <c r="AI40" s="544">
        <v>38.078678394575931</v>
      </c>
      <c r="AJ40" s="544">
        <v>43.097220047598533</v>
      </c>
      <c r="AK40" s="544">
        <v>45.287663348968408</v>
      </c>
      <c r="AL40" s="544">
        <v>40.151909702186906</v>
      </c>
      <c r="AM40" s="544">
        <v>44.387170247063573</v>
      </c>
      <c r="AN40" s="544">
        <v>35.144319978527918</v>
      </c>
      <c r="AO40" s="544">
        <v>51.112121756029936</v>
      </c>
      <c r="AP40" s="544">
        <v>47.830815311264395</v>
      </c>
      <c r="AQ40" s="544">
        <v>40.552269001782044</v>
      </c>
      <c r="AR40" s="544">
        <v>52.276948106339567</v>
      </c>
      <c r="AS40" s="544">
        <v>40.570466747521579</v>
      </c>
      <c r="AT40" s="544">
        <v>30.418373737706062</v>
      </c>
      <c r="AU40" s="544">
        <v>52.230302398286582</v>
      </c>
      <c r="AV40" s="544">
        <v>48.684085906488193</v>
      </c>
      <c r="AW40" s="544">
        <v>51.825918937591155</v>
      </c>
      <c r="AX40" s="544">
        <v>56.698231874105197</v>
      </c>
      <c r="AY40" s="729"/>
    </row>
    <row r="41" spans="25:51" s="526" customFormat="1" ht="15" customHeight="1">
      <c r="Y41" s="530"/>
      <c r="Z41" s="543" t="s">
        <v>72</v>
      </c>
      <c r="AA41" s="544">
        <v>270.49234726494382</v>
      </c>
      <c r="AB41" s="544">
        <v>274.62416382523702</v>
      </c>
      <c r="AC41" s="544">
        <v>293.6248036932742</v>
      </c>
      <c r="AD41" s="544">
        <v>316.41754494090725</v>
      </c>
      <c r="AE41" s="544">
        <v>283.87430110066094</v>
      </c>
      <c r="AF41" s="544">
        <v>298.61212113331192</v>
      </c>
      <c r="AG41" s="544">
        <v>307.77704348211307</v>
      </c>
      <c r="AH41" s="544">
        <v>312.65836776807186</v>
      </c>
      <c r="AI41" s="544">
        <v>283.29709542543623</v>
      </c>
      <c r="AJ41" s="544">
        <v>284.43003840359637</v>
      </c>
      <c r="AK41" s="544">
        <v>298.107067960449</v>
      </c>
      <c r="AL41" s="544">
        <v>298.37827615914841</v>
      </c>
      <c r="AM41" s="544">
        <v>297.37712393565999</v>
      </c>
      <c r="AN41" s="544">
        <v>310.44455101710821</v>
      </c>
      <c r="AO41" s="544">
        <v>294.96613404440751</v>
      </c>
      <c r="AP41" s="544">
        <v>307.76425902547703</v>
      </c>
      <c r="AQ41" s="544">
        <v>307.26279819743053</v>
      </c>
      <c r="AR41" s="544">
        <v>308.5406128645875</v>
      </c>
      <c r="AS41" s="544">
        <v>290.02833925324092</v>
      </c>
      <c r="AT41" s="544">
        <v>280.26528389547036</v>
      </c>
      <c r="AU41" s="544">
        <v>291.5380560971762</v>
      </c>
      <c r="AV41" s="544">
        <v>300.51446040802904</v>
      </c>
      <c r="AW41" s="544">
        <v>308.48619007796015</v>
      </c>
      <c r="AX41" s="544">
        <v>295.66896137805713</v>
      </c>
      <c r="AY41" s="729"/>
    </row>
    <row r="42" spans="25:51" s="526" customFormat="1" ht="15" customHeight="1">
      <c r="Y42" s="530"/>
      <c r="Z42" s="542" t="s">
        <v>73</v>
      </c>
      <c r="AA42" s="544">
        <v>79.254956424081414</v>
      </c>
      <c r="AB42" s="544">
        <v>78.476112291541384</v>
      </c>
      <c r="AC42" s="544">
        <v>79.239250814043984</v>
      </c>
      <c r="AD42" s="544">
        <v>80.380566279971077</v>
      </c>
      <c r="AE42" s="544">
        <v>84.906717691898024</v>
      </c>
      <c r="AF42" s="544">
        <v>83.228685318264027</v>
      </c>
      <c r="AG42" s="544">
        <v>80.092411237275456</v>
      </c>
      <c r="AH42" s="544">
        <v>81.083428653058164</v>
      </c>
      <c r="AI42" s="544">
        <v>90.616623092531157</v>
      </c>
      <c r="AJ42" s="544">
        <v>94.675688030101924</v>
      </c>
      <c r="AK42" s="544">
        <v>93.449342346989184</v>
      </c>
      <c r="AL42" s="544">
        <v>87.644304381682318</v>
      </c>
      <c r="AM42" s="544">
        <v>88.805256566220777</v>
      </c>
      <c r="AN42" s="544">
        <v>94.861602002684762</v>
      </c>
      <c r="AO42" s="544">
        <v>91.998702594897637</v>
      </c>
      <c r="AP42" s="544">
        <v>89.785799086321148</v>
      </c>
      <c r="AQ42" s="544">
        <v>90.170686480322644</v>
      </c>
      <c r="AR42" s="544">
        <v>94.185078765103427</v>
      </c>
      <c r="AS42" s="544">
        <v>94.708266797311893</v>
      </c>
      <c r="AT42" s="544">
        <v>91.028935183109994</v>
      </c>
      <c r="AU42" s="544">
        <v>92.849264746659102</v>
      </c>
      <c r="AV42" s="544">
        <v>100.67526232513009</v>
      </c>
      <c r="AW42" s="544">
        <v>107.30290405087568</v>
      </c>
      <c r="AX42" s="544">
        <v>108.68555028351331</v>
      </c>
      <c r="AY42" s="729"/>
    </row>
    <row r="43" spans="25:51" s="526" customFormat="1" ht="15" customHeight="1">
      <c r="Y43" s="530"/>
      <c r="Z43" s="550" t="s">
        <v>103</v>
      </c>
      <c r="AA43" s="544">
        <v>466.0320137916957</v>
      </c>
      <c r="AB43" s="544">
        <v>483.50563763896241</v>
      </c>
      <c r="AC43" s="544">
        <v>501.36904858641765</v>
      </c>
      <c r="AD43" s="544">
        <v>476.75926131006685</v>
      </c>
      <c r="AE43" s="544">
        <v>523.11609546505156</v>
      </c>
      <c r="AF43" s="544">
        <v>523.60632362683896</v>
      </c>
      <c r="AG43" s="544">
        <v>538.63442810643596</v>
      </c>
      <c r="AH43" s="544">
        <v>520.26672285563245</v>
      </c>
      <c r="AI43" s="544">
        <v>517.99428289173613</v>
      </c>
      <c r="AJ43" s="544">
        <v>553.16968263852914</v>
      </c>
      <c r="AK43" s="544">
        <v>566.35493455995368</v>
      </c>
      <c r="AL43" s="544">
        <v>571.02014386660005</v>
      </c>
      <c r="AM43" s="544">
        <v>621.35414590517826</v>
      </c>
      <c r="AN43" s="544">
        <v>657.65443839786349</v>
      </c>
      <c r="AO43" s="544">
        <v>633.22149027231853</v>
      </c>
      <c r="AP43" s="544">
        <v>657.09150023115274</v>
      </c>
      <c r="AQ43" s="544">
        <v>624.53916395149565</v>
      </c>
      <c r="AR43" s="544">
        <v>703.13459722364473</v>
      </c>
      <c r="AS43" s="544">
        <v>672.98139979800828</v>
      </c>
      <c r="AT43" s="544">
        <v>622.5277521837429</v>
      </c>
      <c r="AU43" s="544">
        <v>632.23369423331371</v>
      </c>
      <c r="AV43" s="544">
        <v>753.8252753831116</v>
      </c>
      <c r="AW43" s="544">
        <v>833.16334444432266</v>
      </c>
      <c r="AX43" s="544">
        <v>834.20133981587071</v>
      </c>
      <c r="AY43" s="729"/>
    </row>
    <row r="44" spans="25:51" s="526" customFormat="1" ht="15" customHeight="1">
      <c r="Y44" s="530"/>
      <c r="Z44" s="542" t="s">
        <v>74</v>
      </c>
      <c r="AA44" s="544">
        <v>454.31441408814578</v>
      </c>
      <c r="AB44" s="544">
        <v>473.7257305344869</v>
      </c>
      <c r="AC44" s="544">
        <v>507.38253160744546</v>
      </c>
      <c r="AD44" s="544">
        <v>538.75616729670242</v>
      </c>
      <c r="AE44" s="544">
        <v>601.07850480116394</v>
      </c>
      <c r="AF44" s="544">
        <v>631.13710887602861</v>
      </c>
      <c r="AG44" s="544">
        <v>644.56603120930743</v>
      </c>
      <c r="AH44" s="544">
        <v>615.91030137633015</v>
      </c>
      <c r="AI44" s="544">
        <v>618.45200943337545</v>
      </c>
      <c r="AJ44" s="544">
        <v>623.72545859931961</v>
      </c>
      <c r="AK44" s="544">
        <v>608.2510878708041</v>
      </c>
      <c r="AL44" s="544">
        <v>642.53485053132113</v>
      </c>
      <c r="AM44" s="544">
        <v>668.83463968406397</v>
      </c>
      <c r="AN44" s="544">
        <v>657.76336735735038</v>
      </c>
      <c r="AO44" s="544">
        <v>652.82848267912073</v>
      </c>
      <c r="AP44" s="544">
        <v>628.82970274049217</v>
      </c>
      <c r="AQ44" s="544">
        <v>658.45509691454322</v>
      </c>
      <c r="AR44" s="544">
        <v>625.59343348674213</v>
      </c>
      <c r="AS44" s="544">
        <v>627.18774482784352</v>
      </c>
      <c r="AT44" s="544">
        <v>649.85799935864623</v>
      </c>
      <c r="AU44" s="544">
        <v>565.31708828537876</v>
      </c>
      <c r="AV44" s="544">
        <v>570.23235269057932</v>
      </c>
      <c r="AW44" s="544">
        <v>569.22064959289492</v>
      </c>
      <c r="AX44" s="544">
        <v>545.55580224151186</v>
      </c>
      <c r="AY44" s="729"/>
    </row>
    <row r="45" spans="25:51" s="526" customFormat="1" ht="15" customHeight="1">
      <c r="Y45" s="530"/>
      <c r="Z45" s="543" t="s">
        <v>68</v>
      </c>
      <c r="AA45" s="544">
        <v>95.49501344238071</v>
      </c>
      <c r="AB45" s="544">
        <v>93.619788866862962</v>
      </c>
      <c r="AC45" s="544">
        <v>93.382186709410647</v>
      </c>
      <c r="AD45" s="544">
        <v>92.308627034343232</v>
      </c>
      <c r="AE45" s="544">
        <v>93.347451412271496</v>
      </c>
      <c r="AF45" s="544">
        <v>94.268545348566576</v>
      </c>
      <c r="AG45" s="544">
        <v>97.681649390522537</v>
      </c>
      <c r="AH45" s="544">
        <v>98.883947584490642</v>
      </c>
      <c r="AI45" s="544">
        <v>98.355095709418777</v>
      </c>
      <c r="AJ45" s="544">
        <v>100.50541236322164</v>
      </c>
      <c r="AK45" s="544">
        <v>104.34570668482718</v>
      </c>
      <c r="AL45" s="544">
        <v>106.04478635732123</v>
      </c>
      <c r="AM45" s="544">
        <v>107.7176463449519</v>
      </c>
      <c r="AN45" s="544">
        <v>108.05251514560022</v>
      </c>
      <c r="AO45" s="544">
        <v>101.11511419981177</v>
      </c>
      <c r="AP45" s="544">
        <v>110.86664090870556</v>
      </c>
      <c r="AQ45" s="544">
        <v>105.09667864020642</v>
      </c>
      <c r="AR45" s="544">
        <v>102.5028817595431</v>
      </c>
      <c r="AS45" s="544">
        <v>111.40813526792665</v>
      </c>
      <c r="AT45" s="544">
        <v>104.6114134513689</v>
      </c>
      <c r="AU45" s="544">
        <v>97.176375484475798</v>
      </c>
      <c r="AV45" s="544">
        <v>99.871085402395778</v>
      </c>
      <c r="AW45" s="544">
        <v>117.48999190028566</v>
      </c>
      <c r="AX45" s="544">
        <v>129.89597919760914</v>
      </c>
      <c r="AY45" s="729"/>
    </row>
    <row r="46" spans="25:51" s="526" customFormat="1" ht="15" customHeight="1">
      <c r="Y46" s="536"/>
      <c r="Z46" s="542" t="s">
        <v>69</v>
      </c>
      <c r="AA46" s="544">
        <v>16.663596408423768</v>
      </c>
      <c r="AB46" s="544">
        <v>21.198490318552906</v>
      </c>
      <c r="AC46" s="544">
        <v>25.955830190863391</v>
      </c>
      <c r="AD46" s="544">
        <v>27.921229248537195</v>
      </c>
      <c r="AE46" s="544">
        <v>35.277439281224979</v>
      </c>
      <c r="AF46" s="544">
        <v>36.863325118187092</v>
      </c>
      <c r="AG46" s="544">
        <v>34.238104240215741</v>
      </c>
      <c r="AH46" s="544">
        <v>30.334812170154436</v>
      </c>
      <c r="AI46" s="544">
        <v>28.083368695258248</v>
      </c>
      <c r="AJ46" s="544">
        <v>27.200385612441451</v>
      </c>
      <c r="AK46" s="544">
        <v>25.174154171516069</v>
      </c>
      <c r="AL46" s="544">
        <v>24.143645121646625</v>
      </c>
      <c r="AM46" s="544">
        <v>24.972594134482218</v>
      </c>
      <c r="AN46" s="544">
        <v>25.227782505252051</v>
      </c>
      <c r="AO46" s="544">
        <v>23.527526846473723</v>
      </c>
      <c r="AP46" s="544">
        <v>22.516667462033887</v>
      </c>
      <c r="AQ46" s="544">
        <v>23.56370792789091</v>
      </c>
      <c r="AR46" s="544">
        <v>29.947664150640545</v>
      </c>
      <c r="AS46" s="544">
        <v>38.327013034531745</v>
      </c>
      <c r="AT46" s="544">
        <v>38.658363947158044</v>
      </c>
      <c r="AU46" s="544">
        <v>43.008622961429658</v>
      </c>
      <c r="AV46" s="544">
        <v>49.823958831777787</v>
      </c>
      <c r="AW46" s="544">
        <v>48.298579371783802</v>
      </c>
      <c r="AX46" s="544">
        <v>45.32650225957353</v>
      </c>
      <c r="AY46" s="729"/>
    </row>
    <row r="48" spans="25:51">
      <c r="Y48" s="525" t="s">
        <v>229</v>
      </c>
    </row>
    <row r="49" spans="25:51">
      <c r="Y49" s="241" t="s">
        <v>58</v>
      </c>
      <c r="Z49" s="242"/>
      <c r="AA49" s="243">
        <v>1990</v>
      </c>
      <c r="AB49" s="243">
        <v>1991</v>
      </c>
      <c r="AC49" s="243">
        <v>1992</v>
      </c>
      <c r="AD49" s="243">
        <v>1993</v>
      </c>
      <c r="AE49" s="243">
        <v>1994</v>
      </c>
      <c r="AF49" s="243">
        <v>1995</v>
      </c>
      <c r="AG49" s="243">
        <v>1996</v>
      </c>
      <c r="AH49" s="243">
        <v>1997</v>
      </c>
      <c r="AI49" s="243">
        <v>1998</v>
      </c>
      <c r="AJ49" s="243">
        <v>1999</v>
      </c>
      <c r="AK49" s="243">
        <v>2000</v>
      </c>
      <c r="AL49" s="243">
        <v>2001</v>
      </c>
      <c r="AM49" s="243">
        <v>2002</v>
      </c>
      <c r="AN49" s="243">
        <v>2003</v>
      </c>
      <c r="AO49" s="243">
        <v>2004</v>
      </c>
      <c r="AP49" s="243">
        <v>2005</v>
      </c>
      <c r="AQ49" s="243">
        <f t="shared" ref="AQ49:AW49" si="28">AP49+1</f>
        <v>2006</v>
      </c>
      <c r="AR49" s="243">
        <f t="shared" si="28"/>
        <v>2007</v>
      </c>
      <c r="AS49" s="243">
        <f t="shared" si="28"/>
        <v>2008</v>
      </c>
      <c r="AT49" s="243">
        <f t="shared" si="28"/>
        <v>2009</v>
      </c>
      <c r="AU49" s="243">
        <f t="shared" si="28"/>
        <v>2010</v>
      </c>
      <c r="AV49" s="243">
        <f t="shared" si="28"/>
        <v>2011</v>
      </c>
      <c r="AW49" s="243">
        <f t="shared" si="28"/>
        <v>2012</v>
      </c>
      <c r="AX49" s="243">
        <f>AW49+1</f>
        <v>2013</v>
      </c>
      <c r="AY49" s="727"/>
    </row>
    <row r="50" spans="25:51" s="526" customFormat="1" ht="15" customHeight="1">
      <c r="Y50" s="527" t="s">
        <v>60</v>
      </c>
      <c r="Z50" s="538"/>
      <c r="AA50" s="545">
        <f t="shared" ref="AA50:AQ50" si="29">SUM(AA51:AA58)</f>
        <v>1</v>
      </c>
      <c r="AB50" s="545">
        <f t="shared" si="29"/>
        <v>1</v>
      </c>
      <c r="AC50" s="545">
        <f t="shared" si="29"/>
        <v>1</v>
      </c>
      <c r="AD50" s="545">
        <f t="shared" si="29"/>
        <v>0.99999999999999989</v>
      </c>
      <c r="AE50" s="545">
        <f t="shared" si="29"/>
        <v>0.99999999999999989</v>
      </c>
      <c r="AF50" s="545">
        <f t="shared" si="29"/>
        <v>1</v>
      </c>
      <c r="AG50" s="545">
        <f t="shared" si="29"/>
        <v>1</v>
      </c>
      <c r="AH50" s="545">
        <f t="shared" si="29"/>
        <v>1</v>
      </c>
      <c r="AI50" s="545">
        <f t="shared" si="29"/>
        <v>0.99999999999999989</v>
      </c>
      <c r="AJ50" s="545">
        <f t="shared" si="29"/>
        <v>1.0000000000000002</v>
      </c>
      <c r="AK50" s="545">
        <f t="shared" si="29"/>
        <v>1</v>
      </c>
      <c r="AL50" s="545">
        <f t="shared" si="29"/>
        <v>1</v>
      </c>
      <c r="AM50" s="545">
        <f t="shared" si="29"/>
        <v>0.99999999999999989</v>
      </c>
      <c r="AN50" s="545">
        <f t="shared" si="29"/>
        <v>1</v>
      </c>
      <c r="AO50" s="545">
        <f t="shared" si="29"/>
        <v>1</v>
      </c>
      <c r="AP50" s="545">
        <f t="shared" si="29"/>
        <v>1</v>
      </c>
      <c r="AQ50" s="545">
        <f t="shared" si="29"/>
        <v>1</v>
      </c>
      <c r="AR50" s="545">
        <f t="shared" ref="AR50:AW50" si="30">SUM(AR51:AR58)</f>
        <v>1.0000000000000002</v>
      </c>
      <c r="AS50" s="545">
        <f t="shared" si="30"/>
        <v>1</v>
      </c>
      <c r="AT50" s="545">
        <f t="shared" si="30"/>
        <v>0.99999999999999978</v>
      </c>
      <c r="AU50" s="545">
        <f t="shared" si="30"/>
        <v>0.99999999999999989</v>
      </c>
      <c r="AV50" s="545">
        <f t="shared" si="30"/>
        <v>1.0000000000000002</v>
      </c>
      <c r="AW50" s="545">
        <f t="shared" si="30"/>
        <v>0.99999999999999978</v>
      </c>
      <c r="AX50" s="545">
        <f t="shared" ref="AX50" si="31">SUM(AX51:AX58)</f>
        <v>1</v>
      </c>
      <c r="AY50" s="732"/>
    </row>
    <row r="51" spans="25:51" s="526" customFormat="1" ht="15" customHeight="1">
      <c r="Y51" s="530"/>
      <c r="Z51" s="540" t="s">
        <v>70</v>
      </c>
      <c r="AA51" s="541">
        <f t="shared" ref="AA51:AQ58" si="32">+AA39/AA$10</f>
        <v>0.12970546568030103</v>
      </c>
      <c r="AB51" s="541">
        <f t="shared" si="32"/>
        <v>0.12625619195358256</v>
      </c>
      <c r="AC51" s="541">
        <f t="shared" si="32"/>
        <v>0.12737584403876845</v>
      </c>
      <c r="AD51" s="541">
        <f t="shared" si="32"/>
        <v>0.13562696975014668</v>
      </c>
      <c r="AE51" s="541">
        <f t="shared" si="32"/>
        <v>0.12833785185284638</v>
      </c>
      <c r="AF51" s="541">
        <f t="shared" si="32"/>
        <v>0.13677348776737808</v>
      </c>
      <c r="AG51" s="541">
        <f t="shared" si="32"/>
        <v>0.12670774514214192</v>
      </c>
      <c r="AH51" s="541">
        <f t="shared" si="32"/>
        <v>0.12031013467696994</v>
      </c>
      <c r="AI51" s="541">
        <f t="shared" si="32"/>
        <v>0.12805787603008573</v>
      </c>
      <c r="AJ51" s="541">
        <f t="shared" si="32"/>
        <v>0.13359975367416468</v>
      </c>
      <c r="AK51" s="541">
        <f t="shared" si="32"/>
        <v>0.13704975899080576</v>
      </c>
      <c r="AL51" s="541">
        <f t="shared" si="32"/>
        <v>0.12378004810718744</v>
      </c>
      <c r="AM51" s="541">
        <f t="shared" si="32"/>
        <v>0.13280259887575693</v>
      </c>
      <c r="AN51" s="541">
        <f t="shared" si="32"/>
        <v>0.1177432556253545</v>
      </c>
      <c r="AO51" s="541">
        <f t="shared" si="32"/>
        <v>0.12748335311461709</v>
      </c>
      <c r="AP51" s="541">
        <f t="shared" si="32"/>
        <v>0.140785412785813</v>
      </c>
      <c r="AQ51" s="541">
        <f t="shared" si="32"/>
        <v>0.12032109917086575</v>
      </c>
      <c r="AR51" s="541">
        <f t="shared" ref="AR51:AW51" si="33">+AR39/AR$10</f>
        <v>0.12623738549001698</v>
      </c>
      <c r="AS51" s="541">
        <f t="shared" si="33"/>
        <v>0.12097563042564417</v>
      </c>
      <c r="AT51" s="541">
        <f t="shared" si="33"/>
        <v>0.12162557964903674</v>
      </c>
      <c r="AU51" s="541">
        <f t="shared" si="33"/>
        <v>0.14062831551054472</v>
      </c>
      <c r="AV51" s="541">
        <f t="shared" si="33"/>
        <v>0.13376934814010272</v>
      </c>
      <c r="AW51" s="541">
        <f t="shared" si="33"/>
        <v>0.12785168655245732</v>
      </c>
      <c r="AX51" s="541">
        <f t="shared" ref="AX51" si="34">+AX39/AX$10</f>
        <v>0.1240785355948885</v>
      </c>
      <c r="AY51" s="732"/>
    </row>
    <row r="52" spans="25:51" s="526" customFormat="1" ht="15" customHeight="1">
      <c r="Y52" s="530"/>
      <c r="Z52" s="542" t="s">
        <v>71</v>
      </c>
      <c r="AA52" s="541">
        <f t="shared" si="32"/>
        <v>2.173907474725395E-2</v>
      </c>
      <c r="AB52" s="541">
        <f t="shared" si="32"/>
        <v>1.6313518760032918E-2</v>
      </c>
      <c r="AC52" s="541">
        <f t="shared" si="32"/>
        <v>1.7512634959884546E-2</v>
      </c>
      <c r="AD52" s="541">
        <f t="shared" si="32"/>
        <v>9.9700839646700273E-3</v>
      </c>
      <c r="AE52" s="541">
        <f t="shared" si="32"/>
        <v>2.7709683542321454E-2</v>
      </c>
      <c r="AF52" s="541">
        <f t="shared" si="32"/>
        <v>2.065801760182966E-2</v>
      </c>
      <c r="AG52" s="541">
        <f t="shared" si="32"/>
        <v>1.6316428192419689E-2</v>
      </c>
      <c r="AH52" s="541">
        <f t="shared" si="32"/>
        <v>1.7564856155853188E-2</v>
      </c>
      <c r="AI52" s="541">
        <f t="shared" si="32"/>
        <v>1.9823784475851869E-2</v>
      </c>
      <c r="AJ52" s="541">
        <f t="shared" si="32"/>
        <v>2.1623441071985973E-2</v>
      </c>
      <c r="AK52" s="541">
        <f t="shared" si="32"/>
        <v>2.2447831363125396E-2</v>
      </c>
      <c r="AL52" s="541">
        <f t="shared" si="32"/>
        <v>1.9877703969900542E-2</v>
      </c>
      <c r="AM52" s="541">
        <f t="shared" si="32"/>
        <v>2.0768010055938289E-2</v>
      </c>
      <c r="AN52" s="541">
        <f t="shared" si="32"/>
        <v>1.6412850590360187E-2</v>
      </c>
      <c r="AO52" s="541">
        <f t="shared" si="32"/>
        <v>2.4122085172595672E-2</v>
      </c>
      <c r="AP52" s="541">
        <f t="shared" si="32"/>
        <v>2.2039607630085816E-2</v>
      </c>
      <c r="AQ52" s="541">
        <f t="shared" si="32"/>
        <v>1.9286438272075074E-2</v>
      </c>
      <c r="AR52" s="541">
        <f t="shared" ref="AR52:AS58" si="35">+AR40/AR$10</f>
        <v>2.3837851277369676E-2</v>
      </c>
      <c r="AS52" s="541">
        <f t="shared" si="35"/>
        <v>1.9017818261923381E-2</v>
      </c>
      <c r="AT52" s="541">
        <f t="shared" ref="AT52:AU58" si="36">+AT40/AT$10</f>
        <v>1.4701876345251587E-2</v>
      </c>
      <c r="AU52" s="541">
        <f t="shared" si="36"/>
        <v>2.5296675874711964E-2</v>
      </c>
      <c r="AV52" s="541">
        <f t="shared" ref="AV52:AW58" si="37">+AV40/AV$10</f>
        <v>2.1922991749005357E-2</v>
      </c>
      <c r="AW52" s="541">
        <f t="shared" si="37"/>
        <v>2.220265428201141E-2</v>
      </c>
      <c r="AX52" s="541">
        <f t="shared" ref="AX52" si="38">+AX40/AX$10</f>
        <v>2.4634127459477018E-2</v>
      </c>
      <c r="AY52" s="732"/>
    </row>
    <row r="53" spans="25:51" s="526" customFormat="1" ht="15" customHeight="1">
      <c r="Y53" s="530"/>
      <c r="Z53" s="543" t="s">
        <v>72</v>
      </c>
      <c r="AA53" s="541">
        <f t="shared" si="32"/>
        <v>0.16605344130471325</v>
      </c>
      <c r="AB53" s="541">
        <f t="shared" si="32"/>
        <v>0.16522547723220554</v>
      </c>
      <c r="AC53" s="541">
        <f t="shared" si="32"/>
        <v>0.16728161607254399</v>
      </c>
      <c r="AD53" s="541">
        <f t="shared" si="32"/>
        <v>0.17640484657071195</v>
      </c>
      <c r="AE53" s="541">
        <f t="shared" si="32"/>
        <v>0.14774071333295072</v>
      </c>
      <c r="AF53" s="541">
        <f t="shared" si="32"/>
        <v>0.15086570427692511</v>
      </c>
      <c r="AG53" s="541">
        <f t="shared" si="32"/>
        <v>0.15487908780341358</v>
      </c>
      <c r="AH53" s="541">
        <f t="shared" si="32"/>
        <v>0.16246428346948824</v>
      </c>
      <c r="AI53" s="541">
        <f t="shared" si="32"/>
        <v>0.14748465018020832</v>
      </c>
      <c r="AJ53" s="541">
        <f t="shared" si="32"/>
        <v>0.14270888395423509</v>
      </c>
      <c r="AK53" s="541">
        <f t="shared" si="32"/>
        <v>0.14776335749908706</v>
      </c>
      <c r="AL53" s="541">
        <f t="shared" si="32"/>
        <v>0.14771588919512199</v>
      </c>
      <c r="AM53" s="541">
        <f t="shared" si="32"/>
        <v>0.13913775232631237</v>
      </c>
      <c r="AN53" s="541">
        <f t="shared" si="32"/>
        <v>0.14498160828117618</v>
      </c>
      <c r="AO53" s="541">
        <f t="shared" si="32"/>
        <v>0.13920764710987676</v>
      </c>
      <c r="AP53" s="541">
        <f t="shared" si="32"/>
        <v>0.14181241668879058</v>
      </c>
      <c r="AQ53" s="541">
        <f t="shared" si="32"/>
        <v>0.1461325133367849</v>
      </c>
      <c r="AR53" s="541">
        <f t="shared" si="35"/>
        <v>0.14069193992605325</v>
      </c>
      <c r="AS53" s="541">
        <f t="shared" si="35"/>
        <v>0.13595372912643519</v>
      </c>
      <c r="AT53" s="541">
        <f t="shared" si="36"/>
        <v>0.13545844308535246</v>
      </c>
      <c r="AU53" s="541">
        <f t="shared" si="36"/>
        <v>0.14120047887135717</v>
      </c>
      <c r="AV53" s="541">
        <f t="shared" si="37"/>
        <v>0.13532504335475265</v>
      </c>
      <c r="AW53" s="541">
        <f t="shared" si="37"/>
        <v>0.13215804696726435</v>
      </c>
      <c r="AX53" s="541">
        <f t="shared" ref="AX53" si="39">+AX41/AX$10</f>
        <v>0.12846162286984361</v>
      </c>
      <c r="AY53" s="732"/>
    </row>
    <row r="54" spans="25:51" s="526" customFormat="1" ht="15" customHeight="1">
      <c r="Y54" s="530"/>
      <c r="Z54" s="542" t="s">
        <v>73</v>
      </c>
      <c r="AA54" s="541">
        <f t="shared" si="32"/>
        <v>4.8654087214464549E-2</v>
      </c>
      <c r="AB54" s="541">
        <f t="shared" si="32"/>
        <v>4.7214538313348965E-2</v>
      </c>
      <c r="AC54" s="541">
        <f t="shared" si="32"/>
        <v>4.5143563370067405E-2</v>
      </c>
      <c r="AD54" s="541">
        <f t="shared" si="32"/>
        <v>4.4812690347285723E-2</v>
      </c>
      <c r="AE54" s="541">
        <f t="shared" si="32"/>
        <v>4.4189202720792797E-2</v>
      </c>
      <c r="AF54" s="541">
        <f t="shared" si="32"/>
        <v>4.2049044020476448E-2</v>
      </c>
      <c r="AG54" s="541">
        <f t="shared" si="32"/>
        <v>4.0303979309379546E-2</v>
      </c>
      <c r="AH54" s="541">
        <f t="shared" si="32"/>
        <v>4.2132763729964329E-2</v>
      </c>
      <c r="AI54" s="541">
        <f t="shared" si="32"/>
        <v>4.7175072293783177E-2</v>
      </c>
      <c r="AJ54" s="541">
        <f t="shared" si="32"/>
        <v>4.7502232366904408E-2</v>
      </c>
      <c r="AK54" s="541">
        <f t="shared" si="32"/>
        <v>4.6320232109037913E-2</v>
      </c>
      <c r="AL54" s="541">
        <f t="shared" si="32"/>
        <v>4.3389406632682516E-2</v>
      </c>
      <c r="AM54" s="541">
        <f t="shared" si="32"/>
        <v>4.1550485221784617E-2</v>
      </c>
      <c r="AN54" s="541">
        <f t="shared" si="32"/>
        <v>4.430159130646219E-2</v>
      </c>
      <c r="AO54" s="541">
        <f t="shared" si="32"/>
        <v>4.3418282464484266E-2</v>
      </c>
      <c r="AP54" s="541">
        <f t="shared" si="32"/>
        <v>4.1371734304311722E-2</v>
      </c>
      <c r="AQ54" s="541">
        <f t="shared" si="32"/>
        <v>4.288468738153603E-2</v>
      </c>
      <c r="AR54" s="541">
        <f t="shared" si="35"/>
        <v>4.2947608486686217E-2</v>
      </c>
      <c r="AS54" s="541">
        <f t="shared" si="35"/>
        <v>4.4395461779178587E-2</v>
      </c>
      <c r="AT54" s="541">
        <f t="shared" si="36"/>
        <v>4.3996308298463613E-2</v>
      </c>
      <c r="AU54" s="541">
        <f t="shared" si="36"/>
        <v>4.4969637311129317E-2</v>
      </c>
      <c r="AV54" s="541">
        <f t="shared" si="37"/>
        <v>4.5335203571905479E-2</v>
      </c>
      <c r="AW54" s="541">
        <f t="shared" si="37"/>
        <v>4.5969455649524232E-2</v>
      </c>
      <c r="AX54" s="541">
        <f t="shared" ref="AX54" si="40">+AX42/AX$10</f>
        <v>4.722146723432933E-2</v>
      </c>
      <c r="AY54" s="732"/>
    </row>
    <row r="55" spans="25:51" s="526" customFormat="1" ht="15" customHeight="1">
      <c r="Y55" s="530"/>
      <c r="Z55" s="550" t="s">
        <v>105</v>
      </c>
      <c r="AA55" s="541">
        <f t="shared" si="32"/>
        <v>0.28609393363900915</v>
      </c>
      <c r="AB55" s="541">
        <f t="shared" si="32"/>
        <v>0.29089737993411791</v>
      </c>
      <c r="AC55" s="541">
        <f t="shared" si="32"/>
        <v>0.28563603497169709</v>
      </c>
      <c r="AD55" s="541">
        <f t="shared" si="32"/>
        <v>0.26579640000138094</v>
      </c>
      <c r="AE55" s="541">
        <f t="shared" si="32"/>
        <v>0.27225270058013967</v>
      </c>
      <c r="AF55" s="541">
        <f t="shared" si="32"/>
        <v>0.26453794466885877</v>
      </c>
      <c r="AG55" s="541">
        <f t="shared" si="32"/>
        <v>0.27105078384277359</v>
      </c>
      <c r="AH55" s="541">
        <f t="shared" si="32"/>
        <v>0.27034222990781781</v>
      </c>
      <c r="AI55" s="541">
        <f t="shared" si="32"/>
        <v>0.26966815700284175</v>
      </c>
      <c r="AJ55" s="541">
        <f t="shared" si="32"/>
        <v>0.27754532710306296</v>
      </c>
      <c r="AK55" s="541">
        <f t="shared" si="32"/>
        <v>0.28072634184526446</v>
      </c>
      <c r="AL55" s="541">
        <f t="shared" si="32"/>
        <v>0.28269064821123752</v>
      </c>
      <c r="AM55" s="541">
        <f t="shared" si="32"/>
        <v>0.29072114934633325</v>
      </c>
      <c r="AN55" s="541">
        <f t="shared" si="32"/>
        <v>0.30713310270638783</v>
      </c>
      <c r="AO55" s="541">
        <f t="shared" si="32"/>
        <v>0.29884540489976452</v>
      </c>
      <c r="AP55" s="541">
        <f t="shared" si="32"/>
        <v>0.30277633253616015</v>
      </c>
      <c r="AQ55" s="541">
        <f t="shared" si="32"/>
        <v>0.29702742486529121</v>
      </c>
      <c r="AR55" s="541">
        <f t="shared" si="35"/>
        <v>0.32062349780816407</v>
      </c>
      <c r="AS55" s="541">
        <f t="shared" si="35"/>
        <v>0.31546686496514564</v>
      </c>
      <c r="AT55" s="541">
        <f t="shared" si="36"/>
        <v>0.30088150382437295</v>
      </c>
      <c r="AU55" s="541">
        <f t="shared" si="36"/>
        <v>0.30620942452396277</v>
      </c>
      <c r="AV55" s="541">
        <f t="shared" si="37"/>
        <v>0.33945600466153952</v>
      </c>
      <c r="AW55" s="541">
        <f t="shared" si="37"/>
        <v>0.35693409931462156</v>
      </c>
      <c r="AX55" s="541">
        <f t="shared" ref="AX55" si="41">+AX43/AX$10</f>
        <v>0.36244202777822471</v>
      </c>
      <c r="AY55" s="732"/>
    </row>
    <row r="56" spans="25:51" s="526" customFormat="1" ht="15" customHeight="1">
      <c r="Y56" s="530"/>
      <c r="Z56" s="542" t="s">
        <v>74</v>
      </c>
      <c r="AA56" s="541">
        <f t="shared" si="32"/>
        <v>0.27890057761884895</v>
      </c>
      <c r="AB56" s="541">
        <f t="shared" si="32"/>
        <v>0.28501337542367755</v>
      </c>
      <c r="AC56" s="541">
        <f t="shared" si="32"/>
        <v>0.28906198926891369</v>
      </c>
      <c r="AD56" s="541">
        <f t="shared" si="32"/>
        <v>0.30036007974446777</v>
      </c>
      <c r="AE56" s="541">
        <f t="shared" si="32"/>
        <v>0.31282777878839363</v>
      </c>
      <c r="AF56" s="541">
        <f t="shared" si="32"/>
        <v>0.31886496792062874</v>
      </c>
      <c r="AG56" s="541">
        <f t="shared" si="32"/>
        <v>0.32435752131905154</v>
      </c>
      <c r="AH56" s="541">
        <f t="shared" si="32"/>
        <v>0.32004077328519953</v>
      </c>
      <c r="AI56" s="541">
        <f t="shared" si="32"/>
        <v>0.32196651408498222</v>
      </c>
      <c r="AJ56" s="541">
        <f t="shared" si="32"/>
        <v>0.31294572327922909</v>
      </c>
      <c r="AK56" s="541">
        <f t="shared" si="32"/>
        <v>0.30149309629312981</v>
      </c>
      <c r="AL56" s="541">
        <f t="shared" si="32"/>
        <v>0.31809489620640008</v>
      </c>
      <c r="AM56" s="541">
        <f t="shared" si="32"/>
        <v>0.31293647343147352</v>
      </c>
      <c r="AN56" s="541">
        <f t="shared" si="32"/>
        <v>0.30718397393502772</v>
      </c>
      <c r="AO56" s="541">
        <f t="shared" si="32"/>
        <v>0.30809881729130784</v>
      </c>
      <c r="AP56" s="541">
        <f t="shared" si="32"/>
        <v>0.28975378789497752</v>
      </c>
      <c r="AQ56" s="541">
        <f t="shared" si="32"/>
        <v>0.31315765786169664</v>
      </c>
      <c r="AR56" s="541">
        <f t="shared" si="35"/>
        <v>0.28526537542361924</v>
      </c>
      <c r="AS56" s="541">
        <f t="shared" si="35"/>
        <v>0.29400062418483669</v>
      </c>
      <c r="AT56" s="541">
        <f t="shared" si="36"/>
        <v>0.31409081994085286</v>
      </c>
      <c r="AU56" s="541">
        <f t="shared" si="36"/>
        <v>0.27379973869843588</v>
      </c>
      <c r="AV56" s="541">
        <f t="shared" si="37"/>
        <v>0.25678204551408518</v>
      </c>
      <c r="AW56" s="541">
        <f t="shared" si="37"/>
        <v>0.24385885580363667</v>
      </c>
      <c r="AX56" s="541">
        <f t="shared" ref="AX56" si="42">+AX44/AX$10</f>
        <v>0.23703192717747759</v>
      </c>
      <c r="AY56" s="732"/>
    </row>
    <row r="57" spans="25:51" s="526" customFormat="1" ht="15" customHeight="1">
      <c r="Y57" s="530"/>
      <c r="Z57" s="543" t="s">
        <v>68</v>
      </c>
      <c r="AA57" s="541">
        <f t="shared" si="32"/>
        <v>5.8623749506728808E-2</v>
      </c>
      <c r="AB57" s="541">
        <f t="shared" si="32"/>
        <v>5.6325612715381404E-2</v>
      </c>
      <c r="AC57" s="541">
        <f t="shared" si="32"/>
        <v>5.3200965683595176E-2</v>
      </c>
      <c r="AD57" s="541">
        <f t="shared" si="32"/>
        <v>5.1462662072634002E-2</v>
      </c>
      <c r="AE57" s="541">
        <f t="shared" si="32"/>
        <v>4.8582133028560501E-2</v>
      </c>
      <c r="AF57" s="541">
        <f t="shared" si="32"/>
        <v>4.7626634951042558E-2</v>
      </c>
      <c r="AG57" s="541">
        <f t="shared" si="32"/>
        <v>4.9155208528787617E-2</v>
      </c>
      <c r="AH57" s="541">
        <f t="shared" si="32"/>
        <v>5.1382311644592567E-2</v>
      </c>
      <c r="AI57" s="541">
        <f t="shared" si="32"/>
        <v>5.1203726117843233E-2</v>
      </c>
      <c r="AJ57" s="541">
        <f t="shared" si="32"/>
        <v>5.0427216865763312E-2</v>
      </c>
      <c r="AK57" s="541">
        <f t="shared" si="32"/>
        <v>5.1721255942883661E-2</v>
      </c>
      <c r="AL57" s="541">
        <f t="shared" si="32"/>
        <v>5.2498794861739015E-2</v>
      </c>
      <c r="AM57" s="541">
        <f t="shared" si="32"/>
        <v>5.0399274160577046E-2</v>
      </c>
      <c r="AN57" s="541">
        <f t="shared" si="32"/>
        <v>5.0461917831413163E-2</v>
      </c>
      <c r="AO57" s="541">
        <f t="shared" si="32"/>
        <v>4.7720722857231897E-2</v>
      </c>
      <c r="AP57" s="541">
        <f t="shared" si="32"/>
        <v>5.1085419493529835E-2</v>
      </c>
      <c r="AQ57" s="541">
        <f t="shared" si="32"/>
        <v>4.9983407959376558E-2</v>
      </c>
      <c r="AR57" s="541">
        <f t="shared" si="35"/>
        <v>4.6740457111525281E-2</v>
      </c>
      <c r="AS57" s="541">
        <f t="shared" si="35"/>
        <v>5.2223694704095019E-2</v>
      </c>
      <c r="AT57" s="541">
        <f t="shared" si="36"/>
        <v>5.0561022036413376E-2</v>
      </c>
      <c r="AU57" s="541">
        <f t="shared" si="36"/>
        <v>4.7065384660509503E-2</v>
      </c>
      <c r="AV57" s="541">
        <f t="shared" si="37"/>
        <v>4.4973073653810515E-2</v>
      </c>
      <c r="AW57" s="541">
        <f t="shared" si="37"/>
        <v>5.0333688726284444E-2</v>
      </c>
      <c r="AX57" s="541">
        <f t="shared" ref="AX57" si="43">+AX45/AX$10</f>
        <v>5.6436929376079928E-2</v>
      </c>
      <c r="AY57" s="732"/>
    </row>
    <row r="58" spans="25:51" s="526" customFormat="1" ht="15" customHeight="1">
      <c r="Y58" s="536"/>
      <c r="Z58" s="542" t="s">
        <v>69</v>
      </c>
      <c r="AA58" s="541">
        <f t="shared" si="32"/>
        <v>1.0229670288680435E-2</v>
      </c>
      <c r="AB58" s="541">
        <f t="shared" si="32"/>
        <v>1.2753905667653132E-2</v>
      </c>
      <c r="AC58" s="541">
        <f t="shared" si="32"/>
        <v>1.4787351634529549E-2</v>
      </c>
      <c r="AD58" s="541">
        <f t="shared" si="32"/>
        <v>1.5566267548702878E-2</v>
      </c>
      <c r="AE58" s="541">
        <f t="shared" si="32"/>
        <v>1.8359936153994814E-2</v>
      </c>
      <c r="AF58" s="541">
        <f t="shared" si="32"/>
        <v>1.862419879286056E-2</v>
      </c>
      <c r="AG58" s="541">
        <f t="shared" si="32"/>
        <v>1.7229245862032522E-2</v>
      </c>
      <c r="AH58" s="541">
        <f t="shared" si="32"/>
        <v>1.5762647130114403E-2</v>
      </c>
      <c r="AI58" s="541">
        <f t="shared" si="32"/>
        <v>1.4620219814403691E-2</v>
      </c>
      <c r="AJ58" s="541">
        <f t="shared" si="32"/>
        <v>1.3647421684654498E-2</v>
      </c>
      <c r="AK58" s="541">
        <f t="shared" si="32"/>
        <v>1.2478125956665961E-2</v>
      </c>
      <c r="AL58" s="541">
        <f t="shared" si="32"/>
        <v>1.1952612815730797E-2</v>
      </c>
      <c r="AM58" s="541">
        <f t="shared" si="32"/>
        <v>1.1684256581823938E-2</v>
      </c>
      <c r="AN58" s="541">
        <f t="shared" si="32"/>
        <v>1.1781699723818307E-2</v>
      </c>
      <c r="AO58" s="541">
        <f t="shared" si="32"/>
        <v>1.110368709012194E-2</v>
      </c>
      <c r="AP58" s="541">
        <f t="shared" si="32"/>
        <v>1.0375288666331299E-2</v>
      </c>
      <c r="AQ58" s="541">
        <f t="shared" si="32"/>
        <v>1.1206771152373819E-2</v>
      </c>
      <c r="AR58" s="541">
        <f t="shared" si="35"/>
        <v>1.3655884476565539E-2</v>
      </c>
      <c r="AS58" s="541">
        <f t="shared" si="35"/>
        <v>1.7966176552741311E-2</v>
      </c>
      <c r="AT58" s="541">
        <f t="shared" si="36"/>
        <v>1.8684446820256294E-2</v>
      </c>
      <c r="AU58" s="541">
        <f t="shared" si="36"/>
        <v>2.0830344549348651E-2</v>
      </c>
      <c r="AV58" s="541">
        <f t="shared" si="37"/>
        <v>2.2436289354798709E-2</v>
      </c>
      <c r="AW58" s="541">
        <f t="shared" si="37"/>
        <v>2.069151270419994E-2</v>
      </c>
      <c r="AX58" s="541">
        <f t="shared" ref="AX58" si="44">+AX46/AX$10</f>
        <v>1.9693362509679305E-2</v>
      </c>
      <c r="AY58" s="732"/>
    </row>
    <row r="60" spans="25:51">
      <c r="Z60" s="199" t="s">
        <v>292</v>
      </c>
    </row>
  </sheetData>
  <phoneticPr fontId="9"/>
  <pageMargins left="0.24" right="0.22" top="0.98425196850393704" bottom="0.98425196850393704" header="0.51181102362204722" footer="0.51181102362204722"/>
  <pageSetup paperSize="9" scale="33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G26"/>
  <sheetViews>
    <sheetView zoomScaleNormal="100" workbookViewId="0">
      <selection activeCell="H17" sqref="H17"/>
    </sheetView>
  </sheetViews>
  <sheetFormatPr defaultColWidth="9" defaultRowHeight="13.8"/>
  <cols>
    <col min="1" max="1" width="9" style="370"/>
    <col min="2" max="2" width="8.109375" style="370" customWidth="1"/>
    <col min="3" max="3" width="18.77734375" style="370" customWidth="1"/>
    <col min="4" max="4" width="8.77734375" style="370" customWidth="1"/>
    <col min="5" max="5" width="9" style="370"/>
    <col min="6" max="6" width="11.6640625" style="370" customWidth="1"/>
    <col min="7" max="16384" width="9" style="370"/>
  </cols>
  <sheetData>
    <row r="1" spans="1:7" ht="24.9" customHeight="1">
      <c r="A1" s="372" t="s">
        <v>261</v>
      </c>
    </row>
    <row r="3" spans="1:7" s="425" customFormat="1" ht="18" customHeight="1">
      <c r="B3" s="425" t="s">
        <v>164</v>
      </c>
    </row>
    <row r="4" spans="1:7" s="425" customFormat="1" ht="18" customHeight="1">
      <c r="B4" s="426" t="s">
        <v>274</v>
      </c>
      <c r="C4" s="427" t="s">
        <v>40</v>
      </c>
      <c r="D4" s="428" t="s">
        <v>165</v>
      </c>
      <c r="E4" s="428" t="s">
        <v>41</v>
      </c>
      <c r="F4" s="428" t="s">
        <v>114</v>
      </c>
    </row>
    <row r="5" spans="1:7" s="425" customFormat="1" ht="18" customHeight="1">
      <c r="B5" s="426" t="s">
        <v>275</v>
      </c>
      <c r="C5" s="427" t="s">
        <v>42</v>
      </c>
      <c r="D5" s="428" t="s">
        <v>166</v>
      </c>
      <c r="E5" s="428" t="s">
        <v>43</v>
      </c>
      <c r="F5" s="428" t="s">
        <v>115</v>
      </c>
    </row>
    <row r="6" spans="1:7" s="425" customFormat="1" ht="18" customHeight="1">
      <c r="B6" s="426" t="s">
        <v>276</v>
      </c>
      <c r="C6" s="427" t="s">
        <v>44</v>
      </c>
      <c r="D6" s="428" t="s">
        <v>167</v>
      </c>
      <c r="E6" s="428" t="s">
        <v>45</v>
      </c>
      <c r="F6" s="428" t="s">
        <v>120</v>
      </c>
    </row>
    <row r="7" spans="1:7" s="425" customFormat="1" ht="18" customHeight="1">
      <c r="B7" s="426" t="s">
        <v>277</v>
      </c>
      <c r="C7" s="427" t="s">
        <v>46</v>
      </c>
      <c r="D7" s="428" t="s">
        <v>168</v>
      </c>
      <c r="E7" s="428" t="s">
        <v>47</v>
      </c>
      <c r="F7" s="428" t="s">
        <v>47</v>
      </c>
    </row>
    <row r="8" spans="1:7" s="425" customFormat="1" ht="18" customHeight="1">
      <c r="B8" s="426" t="s">
        <v>48</v>
      </c>
      <c r="C8" s="429" t="s">
        <v>48</v>
      </c>
      <c r="D8" s="428" t="s">
        <v>48</v>
      </c>
      <c r="E8" s="428" t="s">
        <v>47</v>
      </c>
      <c r="F8" s="428" t="s">
        <v>47</v>
      </c>
    </row>
    <row r="9" spans="1:7" s="425" customFormat="1"/>
    <row r="10" spans="1:7" s="425" customFormat="1"/>
    <row r="11" spans="1:7" s="425" customFormat="1" ht="18" customHeight="1">
      <c r="B11" s="430" t="s">
        <v>377</v>
      </c>
    </row>
    <row r="12" spans="1:7" s="425" customFormat="1" ht="18" customHeight="1">
      <c r="B12" s="426" t="s">
        <v>169</v>
      </c>
      <c r="C12" s="431">
        <v>1</v>
      </c>
      <c r="F12" s="425" t="s">
        <v>575</v>
      </c>
    </row>
    <row r="13" spans="1:7" s="425" customFormat="1" ht="18" customHeight="1">
      <c r="B13" s="426" t="s">
        <v>170</v>
      </c>
      <c r="C13" s="431">
        <v>25</v>
      </c>
      <c r="F13" s="977" t="s">
        <v>169</v>
      </c>
      <c r="G13" s="978">
        <v>1</v>
      </c>
    </row>
    <row r="14" spans="1:7" s="425" customFormat="1" ht="18" customHeight="1">
      <c r="B14" s="426" t="s">
        <v>171</v>
      </c>
      <c r="C14" s="431">
        <v>298</v>
      </c>
      <c r="F14" s="977" t="s">
        <v>170</v>
      </c>
      <c r="G14" s="978">
        <v>21</v>
      </c>
    </row>
    <row r="15" spans="1:7" s="425" customFormat="1" ht="18" customHeight="1">
      <c r="B15" s="426" t="s">
        <v>49</v>
      </c>
      <c r="C15" s="623" t="s">
        <v>299</v>
      </c>
      <c r="F15" s="977" t="s">
        <v>171</v>
      </c>
      <c r="G15" s="978">
        <v>310</v>
      </c>
    </row>
    <row r="16" spans="1:7" s="425" customFormat="1" ht="18" customHeight="1">
      <c r="B16" s="426" t="s">
        <v>50</v>
      </c>
      <c r="C16" s="428" t="s">
        <v>300</v>
      </c>
      <c r="F16" s="977" t="s">
        <v>49</v>
      </c>
      <c r="G16" s="979" t="s">
        <v>301</v>
      </c>
    </row>
    <row r="17" spans="2:7" s="425" customFormat="1" ht="18" customHeight="1">
      <c r="B17" s="426" t="s">
        <v>172</v>
      </c>
      <c r="C17" s="622">
        <v>22800</v>
      </c>
      <c r="F17" s="977" t="s">
        <v>50</v>
      </c>
      <c r="G17" s="979" t="s">
        <v>302</v>
      </c>
    </row>
    <row r="18" spans="2:7" s="425" customFormat="1" ht="18" customHeight="1">
      <c r="B18" s="426" t="s">
        <v>298</v>
      </c>
      <c r="C18" s="622">
        <v>17200</v>
      </c>
      <c r="F18" s="977" t="s">
        <v>172</v>
      </c>
      <c r="G18" s="980">
        <v>23900</v>
      </c>
    </row>
    <row r="19" spans="2:7" s="425" customFormat="1">
      <c r="B19" s="425" t="s">
        <v>297</v>
      </c>
      <c r="F19" s="425" t="s">
        <v>173</v>
      </c>
    </row>
    <row r="20" spans="2:7" s="425" customFormat="1"/>
    <row r="21" spans="2:7" s="425" customFormat="1" ht="18" customHeight="1">
      <c r="B21" s="430" t="s">
        <v>174</v>
      </c>
    </row>
    <row r="22" spans="2:7" s="425" customFormat="1" ht="18" customHeight="1">
      <c r="B22" s="425" t="s">
        <v>502</v>
      </c>
    </row>
    <row r="23" spans="2:7" s="425" customFormat="1" ht="18" customHeight="1">
      <c r="B23" s="425" t="s">
        <v>121</v>
      </c>
    </row>
    <row r="24" spans="2:7" s="425" customFormat="1">
      <c r="B24" s="432"/>
    </row>
    <row r="25" spans="2:7" s="425" customFormat="1">
      <c r="B25" s="432"/>
    </row>
    <row r="26" spans="2:7" s="425" customFormat="1">
      <c r="B26" s="432"/>
    </row>
  </sheetData>
  <phoneticPr fontId="9"/>
  <pageMargins left="0.70866141732283472" right="0.70866141732283472" top="0.74803149606299213" bottom="0.74803149606299213" header="0.31496062992125984" footer="0.31496062992125984"/>
  <pageSetup paperSize="9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>
  <dimension ref="A1:K35"/>
  <sheetViews>
    <sheetView zoomScale="90" zoomScaleNormal="90" zoomScaleSheetLayoutView="85" workbookViewId="0">
      <selection activeCell="I22" sqref="I22"/>
    </sheetView>
  </sheetViews>
  <sheetFormatPr defaultColWidth="9" defaultRowHeight="13.8"/>
  <cols>
    <col min="1" max="1" width="4.44140625" style="362" customWidth="1"/>
    <col min="2" max="3" width="2" style="362" customWidth="1"/>
    <col min="4" max="4" width="53.33203125" style="362" customWidth="1"/>
    <col min="5" max="5" width="14.6640625" style="362" customWidth="1"/>
    <col min="6" max="10" width="9.6640625" style="362" customWidth="1"/>
    <col min="11" max="11" width="12.6640625" style="362" customWidth="1"/>
    <col min="12" max="17" width="9.6640625" style="362" customWidth="1"/>
    <col min="18" max="18" width="3.6640625" style="362" customWidth="1"/>
    <col min="19" max="26" width="10.6640625" style="362" customWidth="1"/>
    <col min="27" max="16384" width="9" style="362"/>
  </cols>
  <sheetData>
    <row r="1" spans="1:11" ht="18.75" customHeight="1">
      <c r="A1" s="1091" t="s">
        <v>516</v>
      </c>
      <c r="C1" s="1065"/>
    </row>
    <row r="2" spans="1:11" hidden="1">
      <c r="C2" s="1066"/>
      <c r="D2" s="1066"/>
      <c r="E2" s="1066"/>
      <c r="F2" s="1066"/>
      <c r="G2" s="1066"/>
      <c r="H2" s="1066"/>
      <c r="I2" s="1066"/>
      <c r="J2" s="1066"/>
      <c r="K2" s="1066"/>
    </row>
    <row r="4" spans="1:11" ht="24.75" customHeight="1">
      <c r="B4" s="1104" t="s">
        <v>541</v>
      </c>
      <c r="C4" s="1105"/>
      <c r="D4" s="1106"/>
      <c r="E4" s="1050" t="s">
        <v>515</v>
      </c>
    </row>
    <row r="5" spans="1:11">
      <c r="B5" s="1092" t="s">
        <v>542</v>
      </c>
      <c r="C5" s="1093"/>
      <c r="D5" s="1048"/>
      <c r="E5" s="1049"/>
    </row>
    <row r="6" spans="1:11" ht="24.9" customHeight="1">
      <c r="B6" s="1067"/>
      <c r="C6" s="1068"/>
      <c r="D6" s="1094" t="s">
        <v>543</v>
      </c>
      <c r="E6" s="1069">
        <v>-0.49205471920905286</v>
      </c>
    </row>
    <row r="7" spans="1:11" ht="24.9" customHeight="1">
      <c r="B7" s="1067"/>
      <c r="C7" s="1068"/>
      <c r="D7" s="1094" t="s">
        <v>544</v>
      </c>
      <c r="E7" s="1069">
        <v>1.6634314480634889</v>
      </c>
    </row>
    <row r="8" spans="1:11" ht="24.9" customHeight="1" thickBot="1">
      <c r="B8" s="1070"/>
      <c r="C8" s="1071"/>
      <c r="D8" s="1094" t="s">
        <v>545</v>
      </c>
      <c r="E8" s="1069">
        <v>-52.711021129526834</v>
      </c>
    </row>
    <row r="9" spans="1:11" ht="24.9" hidden="1" customHeight="1" thickBot="1">
      <c r="B9" s="1072"/>
      <c r="C9" s="1073"/>
      <c r="D9" s="1075" t="s">
        <v>546</v>
      </c>
      <c r="E9" s="1074" t="e">
        <f>#REF!</f>
        <v>#REF!</v>
      </c>
    </row>
    <row r="10" spans="1:11" ht="24.9" hidden="1" customHeight="1">
      <c r="B10" s="1072"/>
      <c r="C10" s="1073"/>
      <c r="D10" s="1075" t="s">
        <v>547</v>
      </c>
      <c r="E10" s="1076">
        <v>0</v>
      </c>
    </row>
    <row r="11" spans="1:11" ht="24.9" hidden="1" customHeight="1" thickBot="1">
      <c r="B11" s="1072"/>
      <c r="C11" s="1077"/>
      <c r="D11" s="1078" t="s">
        <v>548</v>
      </c>
      <c r="E11" s="1074" t="e">
        <f>#REF!</f>
        <v>#REF!</v>
      </c>
    </row>
    <row r="12" spans="1:11" ht="24.75" customHeight="1" thickTop="1">
      <c r="B12" s="1079"/>
      <c r="C12" s="1095" t="s">
        <v>549</v>
      </c>
      <c r="D12" s="1080"/>
      <c r="E12" s="1081">
        <f>SUM(E6:E8)</f>
        <v>-51.539644400672401</v>
      </c>
    </row>
    <row r="13" spans="1:11" ht="16.8">
      <c r="B13" s="1092" t="s">
        <v>550</v>
      </c>
      <c r="C13" s="1093"/>
      <c r="D13" s="1048"/>
      <c r="E13" s="1049"/>
    </row>
    <row r="14" spans="1:11" ht="24.9" customHeight="1">
      <c r="B14" s="1082"/>
      <c r="C14" s="1083"/>
      <c r="D14" s="1083" t="s">
        <v>551</v>
      </c>
      <c r="E14" s="1084">
        <v>-6.7757452639905242</v>
      </c>
    </row>
    <row r="15" spans="1:11" ht="24.75" customHeight="1">
      <c r="B15" s="1082"/>
      <c r="C15" s="1083"/>
      <c r="D15" s="1083" t="s">
        <v>552</v>
      </c>
      <c r="E15" s="1084">
        <v>-1.140063631635065</v>
      </c>
    </row>
    <row r="16" spans="1:11" ht="24.9" customHeight="1" thickBot="1">
      <c r="B16" s="1085"/>
      <c r="C16" s="1086"/>
      <c r="D16" s="1096" t="s">
        <v>553</v>
      </c>
      <c r="E16" s="1087">
        <v>-1.1083716152727268</v>
      </c>
    </row>
    <row r="17" spans="2:11" ht="24.9" customHeight="1" thickTop="1">
      <c r="B17" s="1088"/>
      <c r="C17" s="1083" t="s">
        <v>554</v>
      </c>
      <c r="D17" s="1089"/>
      <c r="E17" s="1090">
        <f>SUM(E14:E16)</f>
        <v>-9.0241805108983151</v>
      </c>
    </row>
    <row r="18" spans="2:11" ht="12" customHeight="1"/>
    <row r="19" spans="2:11" ht="24.75" customHeight="1">
      <c r="B19" s="1107" t="s">
        <v>555</v>
      </c>
      <c r="C19" s="1108"/>
      <c r="D19" s="1109"/>
      <c r="E19" s="1069">
        <f>SUM(E12,E14:E16)</f>
        <v>-60.563824911570713</v>
      </c>
    </row>
    <row r="20" spans="2:11" ht="17.25" customHeight="1">
      <c r="E20" s="364" t="s">
        <v>556</v>
      </c>
    </row>
    <row r="21" spans="2:11">
      <c r="K21" s="364"/>
    </row>
    <row r="22" spans="2:11" ht="17.25" customHeight="1">
      <c r="B22" s="362" t="s">
        <v>557</v>
      </c>
      <c r="D22" s="620" t="s">
        <v>576</v>
      </c>
      <c r="K22" s="364"/>
    </row>
    <row r="23" spans="2:11">
      <c r="D23" s="620" t="s">
        <v>577</v>
      </c>
    </row>
    <row r="24" spans="2:11" ht="17.25" customHeight="1">
      <c r="B24" s="362" t="s">
        <v>558</v>
      </c>
      <c r="D24" s="362" t="s">
        <v>559</v>
      </c>
    </row>
    <row r="25" spans="2:11">
      <c r="B25" s="362" t="s">
        <v>560</v>
      </c>
      <c r="D25" s="362" t="s">
        <v>561</v>
      </c>
    </row>
    <row r="26" spans="2:11" ht="17.25" customHeight="1">
      <c r="D26" s="362" t="s">
        <v>562</v>
      </c>
      <c r="K26" s="364"/>
    </row>
    <row r="27" spans="2:11">
      <c r="D27" s="362" t="s">
        <v>563</v>
      </c>
      <c r="K27" s="364"/>
    </row>
    <row r="28" spans="2:11" ht="17.25" customHeight="1">
      <c r="B28" s="362" t="s">
        <v>564</v>
      </c>
      <c r="D28" s="362" t="s">
        <v>565</v>
      </c>
      <c r="K28" s="364"/>
    </row>
    <row r="29" spans="2:11">
      <c r="D29" s="362" t="s">
        <v>566</v>
      </c>
    </row>
    <row r="30" spans="2:11">
      <c r="D30" s="362" t="s">
        <v>567</v>
      </c>
    </row>
    <row r="31" spans="2:11">
      <c r="B31" s="362" t="s">
        <v>568</v>
      </c>
      <c r="D31" s="362" t="s">
        <v>569</v>
      </c>
    </row>
    <row r="32" spans="2:11">
      <c r="D32" s="362" t="s">
        <v>570</v>
      </c>
    </row>
    <row r="33" spans="2:11">
      <c r="D33" s="362" t="s">
        <v>571</v>
      </c>
    </row>
    <row r="34" spans="2:11">
      <c r="B34" s="362" t="s">
        <v>572</v>
      </c>
      <c r="D34" s="362" t="s">
        <v>573</v>
      </c>
      <c r="K34" s="364"/>
    </row>
    <row r="35" spans="2:11">
      <c r="D35" s="362" t="s">
        <v>574</v>
      </c>
    </row>
  </sheetData>
  <mergeCells count="2">
    <mergeCell ref="B4:D4"/>
    <mergeCell ref="B19:D19"/>
  </mergeCells>
  <phoneticPr fontId="9"/>
  <pageMargins left="0.7" right="0.7" top="0.75" bottom="0.75" header="0.3" footer="0.3"/>
  <pageSetup paperSize="8" scale="86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X11"/>
  <sheetViews>
    <sheetView zoomScale="85" zoomScaleNormal="85" workbookViewId="0">
      <pane xSplit="26" topLeftCell="AF1" activePane="topRight" state="frozen"/>
      <selection activeCell="AQ33" sqref="AQ33"/>
      <selection pane="topRight"/>
    </sheetView>
  </sheetViews>
  <sheetFormatPr defaultColWidth="9" defaultRowHeight="13.8"/>
  <cols>
    <col min="1" max="1" width="2" style="159" customWidth="1"/>
    <col min="2" max="24" width="9" style="159" hidden="1" customWidth="1"/>
    <col min="25" max="25" width="2.33203125" style="159" hidden="1" customWidth="1"/>
    <col min="26" max="26" width="27.33203125" style="159" customWidth="1"/>
    <col min="27" max="50" width="10.6640625" style="159" customWidth="1"/>
    <col min="51" max="16384" width="9" style="159"/>
  </cols>
  <sheetData>
    <row r="1" spans="1:50" s="356" customFormat="1" ht="24" customHeight="1">
      <c r="A1" s="402" t="s">
        <v>454</v>
      </c>
    </row>
    <row r="3" spans="1:50" ht="16.2">
      <c r="Z3" s="1" t="s">
        <v>281</v>
      </c>
      <c r="AJ3" s="160"/>
      <c r="AK3" s="160"/>
      <c r="AR3" s="160"/>
      <c r="AU3" s="160"/>
      <c r="AV3" s="160"/>
    </row>
    <row r="4" spans="1:50">
      <c r="Z4" s="161"/>
      <c r="AA4" s="161">
        <v>1990</v>
      </c>
      <c r="AB4" s="161">
        <f t="shared" ref="AB4:AP4" si="0">AA4+1</f>
        <v>1991</v>
      </c>
      <c r="AC4" s="161">
        <f t="shared" si="0"/>
        <v>1992</v>
      </c>
      <c r="AD4" s="161">
        <f t="shared" si="0"/>
        <v>1993</v>
      </c>
      <c r="AE4" s="161">
        <f t="shared" si="0"/>
        <v>1994</v>
      </c>
      <c r="AF4" s="161">
        <f t="shared" si="0"/>
        <v>1995</v>
      </c>
      <c r="AG4" s="161">
        <f t="shared" si="0"/>
        <v>1996</v>
      </c>
      <c r="AH4" s="161">
        <f t="shared" si="0"/>
        <v>1997</v>
      </c>
      <c r="AI4" s="161">
        <f t="shared" si="0"/>
        <v>1998</v>
      </c>
      <c r="AJ4" s="161">
        <f t="shared" si="0"/>
        <v>1999</v>
      </c>
      <c r="AK4" s="161">
        <f t="shared" si="0"/>
        <v>2000</v>
      </c>
      <c r="AL4" s="161">
        <f t="shared" si="0"/>
        <v>2001</v>
      </c>
      <c r="AM4" s="161">
        <f t="shared" si="0"/>
        <v>2002</v>
      </c>
      <c r="AN4" s="161">
        <f t="shared" si="0"/>
        <v>2003</v>
      </c>
      <c r="AO4" s="161">
        <f t="shared" si="0"/>
        <v>2004</v>
      </c>
      <c r="AP4" s="161">
        <f t="shared" si="0"/>
        <v>2005</v>
      </c>
      <c r="AQ4" s="161">
        <f t="shared" ref="AQ4:AX4" si="1">AP4+1</f>
        <v>2006</v>
      </c>
      <c r="AR4" s="161">
        <f t="shared" si="1"/>
        <v>2007</v>
      </c>
      <c r="AS4" s="161">
        <f t="shared" si="1"/>
        <v>2008</v>
      </c>
      <c r="AT4" s="161">
        <f t="shared" si="1"/>
        <v>2009</v>
      </c>
      <c r="AU4" s="161">
        <f t="shared" si="1"/>
        <v>2010</v>
      </c>
      <c r="AV4" s="161">
        <f t="shared" si="1"/>
        <v>2011</v>
      </c>
      <c r="AW4" s="161">
        <f t="shared" si="1"/>
        <v>2012</v>
      </c>
      <c r="AX4" s="161">
        <f t="shared" si="1"/>
        <v>2013</v>
      </c>
    </row>
    <row r="5" spans="1:50" s="356" customFormat="1" ht="18" customHeight="1">
      <c r="Z5" s="515" t="s">
        <v>208</v>
      </c>
      <c r="AA5" s="357">
        <v>13302.887879356755</v>
      </c>
      <c r="AB5" s="357">
        <v>14038.970376594893</v>
      </c>
      <c r="AC5" s="357">
        <v>14339.17350587291</v>
      </c>
      <c r="AD5" s="357">
        <v>13975.495983090363</v>
      </c>
      <c r="AE5" s="357">
        <v>15196.217151617091</v>
      </c>
      <c r="AF5" s="357">
        <v>17068.708060883007</v>
      </c>
      <c r="AG5" s="357">
        <v>18600.700118820176</v>
      </c>
      <c r="AH5" s="357">
        <v>19299.120665803788</v>
      </c>
      <c r="AI5" s="357">
        <v>20173.772111758637</v>
      </c>
      <c r="AJ5" s="357">
        <v>19745.022176628918</v>
      </c>
      <c r="AK5" s="357">
        <v>19710.876321664877</v>
      </c>
      <c r="AL5" s="357">
        <v>18882.539905749298</v>
      </c>
      <c r="AM5" s="357">
        <v>21331.422803870402</v>
      </c>
      <c r="AN5" s="357">
        <v>20563.18679652235</v>
      </c>
      <c r="AO5" s="357">
        <v>21372.656097740415</v>
      </c>
      <c r="AP5" s="357">
        <v>21520.041763094134</v>
      </c>
      <c r="AQ5" s="357">
        <v>20136.517136972649</v>
      </c>
      <c r="AR5" s="357">
        <v>18516.659036059431</v>
      </c>
      <c r="AS5" s="357">
        <v>17668.826767298495</v>
      </c>
      <c r="AT5" s="357">
        <v>15505.10022797167</v>
      </c>
      <c r="AU5" s="357">
        <v>16435.640142181495</v>
      </c>
      <c r="AV5" s="357">
        <v>18406.83115579838</v>
      </c>
      <c r="AW5" s="357">
        <v>19304.902833242788</v>
      </c>
      <c r="AX5" s="357">
        <v>19671.623757179172</v>
      </c>
    </row>
    <row r="6" spans="1:50" s="356" customFormat="1" ht="18" customHeight="1">
      <c r="Z6" s="515" t="s">
        <v>209</v>
      </c>
      <c r="AA6" s="357">
        <v>17825.044139565001</v>
      </c>
      <c r="AB6" s="357">
        <v>18808.257431616134</v>
      </c>
      <c r="AC6" s="357">
        <v>18917.041693304636</v>
      </c>
      <c r="AD6" s="357">
        <v>21300.271157373871</v>
      </c>
      <c r="AE6" s="357">
        <v>21247.923015204291</v>
      </c>
      <c r="AF6" s="357">
        <v>21479.888109813091</v>
      </c>
      <c r="AG6" s="357">
        <v>12647.713678638514</v>
      </c>
      <c r="AH6" s="357">
        <v>16468.962315507404</v>
      </c>
      <c r="AI6" s="357">
        <v>17541.74735417304</v>
      </c>
      <c r="AJ6" s="357">
        <v>16618.669989564016</v>
      </c>
      <c r="AK6" s="357">
        <v>17369.699240113267</v>
      </c>
      <c r="AL6" s="357">
        <v>15005.931609817768</v>
      </c>
      <c r="AM6" s="357">
        <v>15743.107068010875</v>
      </c>
      <c r="AN6" s="357">
        <v>17298.726387248396</v>
      </c>
      <c r="AO6" s="357">
        <v>18111.009746194857</v>
      </c>
      <c r="AP6" s="357">
        <v>20440.846484449747</v>
      </c>
      <c r="AQ6" s="357">
        <v>19226.994689849133</v>
      </c>
      <c r="AR6" s="357">
        <v>19098.969072792948</v>
      </c>
      <c r="AS6" s="357">
        <v>17513.545212502904</v>
      </c>
      <c r="AT6" s="357">
        <v>15473.993267306521</v>
      </c>
      <c r="AU6" s="357">
        <v>15040.690383302988</v>
      </c>
      <c r="AV6" s="357">
        <v>13527.132509083</v>
      </c>
      <c r="AW6" s="357">
        <v>13347.572405523157</v>
      </c>
      <c r="AX6" s="357">
        <v>13813.879954728907</v>
      </c>
    </row>
    <row r="7" spans="1:50" s="356" customFormat="1" ht="18" customHeight="1">
      <c r="Z7" s="515" t="s">
        <v>210</v>
      </c>
      <c r="AA7" s="357">
        <f>SUM(AA5:AA6)</f>
        <v>31127.932018921754</v>
      </c>
      <c r="AB7" s="357">
        <f t="shared" ref="AB7:AQ7" si="2">SUM(AB5:AB6)</f>
        <v>32847.227808211028</v>
      </c>
      <c r="AC7" s="357">
        <f t="shared" si="2"/>
        <v>33256.215199177546</v>
      </c>
      <c r="AD7" s="357">
        <f t="shared" si="2"/>
        <v>35275.767140464231</v>
      </c>
      <c r="AE7" s="357">
        <f t="shared" si="2"/>
        <v>36444.14016682138</v>
      </c>
      <c r="AF7" s="357">
        <f t="shared" si="2"/>
        <v>38548.596170696095</v>
      </c>
      <c r="AG7" s="357">
        <f t="shared" si="2"/>
        <v>31248.413797458692</v>
      </c>
      <c r="AH7" s="357">
        <f t="shared" si="2"/>
        <v>35768.082981311192</v>
      </c>
      <c r="AI7" s="357">
        <f t="shared" si="2"/>
        <v>37715.519465931677</v>
      </c>
      <c r="AJ7" s="357">
        <f t="shared" si="2"/>
        <v>36363.692166192937</v>
      </c>
      <c r="AK7" s="357">
        <f t="shared" si="2"/>
        <v>37080.57556177814</v>
      </c>
      <c r="AL7" s="357">
        <f t="shared" si="2"/>
        <v>33888.471515567064</v>
      </c>
      <c r="AM7" s="357">
        <f t="shared" si="2"/>
        <v>37074.529871881277</v>
      </c>
      <c r="AN7" s="357">
        <f t="shared" si="2"/>
        <v>37861.913183770746</v>
      </c>
      <c r="AO7" s="357">
        <f t="shared" si="2"/>
        <v>39483.665843935276</v>
      </c>
      <c r="AP7" s="357">
        <f t="shared" si="2"/>
        <v>41960.88824754388</v>
      </c>
      <c r="AQ7" s="357">
        <f t="shared" si="2"/>
        <v>39363.511826821778</v>
      </c>
      <c r="AR7" s="357">
        <f t="shared" ref="AR7:AW7" si="3">SUM(AR5:AR6)</f>
        <v>37615.628108852383</v>
      </c>
      <c r="AS7" s="357">
        <f t="shared" si="3"/>
        <v>35182.371979801399</v>
      </c>
      <c r="AT7" s="357">
        <f t="shared" si="3"/>
        <v>30979.09349527819</v>
      </c>
      <c r="AU7" s="357">
        <f t="shared" si="3"/>
        <v>31476.330525484482</v>
      </c>
      <c r="AV7" s="357">
        <f t="shared" si="3"/>
        <v>31933.963664881379</v>
      </c>
      <c r="AW7" s="357">
        <f t="shared" si="3"/>
        <v>32652.475238765946</v>
      </c>
      <c r="AX7" s="357">
        <f t="shared" ref="AX7" si="4">SUM(AX5:AX6)</f>
        <v>33485.503711908081</v>
      </c>
    </row>
    <row r="8" spans="1:50">
      <c r="AA8" s="347"/>
      <c r="AB8" s="347"/>
      <c r="AC8" s="347"/>
      <c r="AD8" s="347"/>
      <c r="AE8" s="347"/>
      <c r="AF8" s="347"/>
      <c r="AG8" s="347"/>
      <c r="AH8" s="347"/>
      <c r="AI8" s="347"/>
      <c r="AJ8" s="347"/>
      <c r="AK8" s="347"/>
      <c r="AL8" s="347"/>
      <c r="AM8" s="347"/>
      <c r="AN8" s="347"/>
      <c r="AO8" s="347"/>
      <c r="AP8" s="347"/>
      <c r="AQ8" s="347"/>
      <c r="AR8" s="347"/>
      <c r="AS8" s="347"/>
      <c r="AT8" s="347"/>
      <c r="AU8" s="347"/>
      <c r="AV8" s="347"/>
      <c r="AW8" s="347"/>
      <c r="AX8" s="347"/>
    </row>
    <row r="9" spans="1:50" ht="18" customHeight="1">
      <c r="Z9" s="164" t="s">
        <v>108</v>
      </c>
      <c r="AA9" s="162">
        <f>'2.CO2-Sector'!AA73</f>
        <v>1154402.7547264532</v>
      </c>
      <c r="AB9" s="162">
        <f>'2.CO2-Sector'!AB73</f>
        <v>1163030.6937263445</v>
      </c>
      <c r="AC9" s="162">
        <f>'2.CO2-Sector'!AC73</f>
        <v>1172821.3057906807</v>
      </c>
      <c r="AD9" s="162">
        <f>'2.CO2-Sector'!AD73</f>
        <v>1166399.2896778877</v>
      </c>
      <c r="AE9" s="162">
        <f>'2.CO2-Sector'!AE73</f>
        <v>1227224.2110073697</v>
      </c>
      <c r="AF9" s="162">
        <f>'2.CO2-Sector'!AF73</f>
        <v>1240762.6320507973</v>
      </c>
      <c r="AG9" s="162">
        <f>'2.CO2-Sector'!AG73</f>
        <v>1253779.6387323937</v>
      </c>
      <c r="AH9" s="162">
        <f>'2.CO2-Sector'!AH73</f>
        <v>1251343.4996133903</v>
      </c>
      <c r="AI9" s="162">
        <f>'2.CO2-Sector'!AI73</f>
        <v>1216700.3824219222</v>
      </c>
      <c r="AJ9" s="162">
        <f>'2.CO2-Sector'!AJ73</f>
        <v>1251662.997882948</v>
      </c>
      <c r="AK9" s="162">
        <f>'2.CO2-Sector'!AK73</f>
        <v>1272504.8268683916</v>
      </c>
      <c r="AL9" s="162">
        <f>'2.CO2-Sector'!AL73</f>
        <v>1255768.2658015178</v>
      </c>
      <c r="AM9" s="162">
        <f>'2.CO2-Sector'!AM73</f>
        <v>1292777.9555315694</v>
      </c>
      <c r="AN9" s="162">
        <f>'2.CO2-Sector'!AN73</f>
        <v>1297856.6893153475</v>
      </c>
      <c r="AO9" s="162">
        <f>'2.CO2-Sector'!AO73</f>
        <v>1296831.9399397308</v>
      </c>
      <c r="AP9" s="162">
        <f>'2.CO2-Sector'!AP73</f>
        <v>1304375.9600035213</v>
      </c>
      <c r="AQ9" s="162">
        <f>'2.CO2-Sector'!AQ73</f>
        <v>1282188.9213413703</v>
      </c>
      <c r="AR9" s="162">
        <f>'2.CO2-Sector'!AR73</f>
        <v>1318231.9034743449</v>
      </c>
      <c r="AS9" s="162">
        <f>'2.CO2-Sector'!AS73</f>
        <v>1233950.579747841</v>
      </c>
      <c r="AT9" s="162">
        <f>'2.CO2-Sector'!AT73</f>
        <v>1161132.8735068107</v>
      </c>
      <c r="AU9" s="162">
        <f>'2.CO2-Sector'!AU73</f>
        <v>1211534.6040272692</v>
      </c>
      <c r="AV9" s="162">
        <f>'2.CO2-Sector'!AV73</f>
        <v>1260759.66610512</v>
      </c>
      <c r="AW9" s="162">
        <f>'2.CO2-Sector'!AW73</f>
        <v>1295500.4843938972</v>
      </c>
      <c r="AX9" s="162">
        <f>'2.CO2-Sector'!AX73</f>
        <v>1310691.4229415117</v>
      </c>
    </row>
    <row r="10" spans="1:50" ht="18" customHeight="1">
      <c r="Z10" s="164" t="s">
        <v>109</v>
      </c>
      <c r="AA10" s="163">
        <f>AA7/AA9</f>
        <v>2.696453373094888E-2</v>
      </c>
      <c r="AB10" s="163">
        <f t="shared" ref="AB10:AO10" si="5">AB7/AB9</f>
        <v>2.8242786699780618E-2</v>
      </c>
      <c r="AC10" s="163">
        <f t="shared" si="5"/>
        <v>2.8355739305705407E-2</v>
      </c>
      <c r="AD10" s="163">
        <f t="shared" si="5"/>
        <v>3.0243303003215968E-2</v>
      </c>
      <c r="AE10" s="163">
        <f t="shared" si="5"/>
        <v>2.9696399272392229E-2</v>
      </c>
      <c r="AF10" s="163">
        <f t="shared" si="5"/>
        <v>3.1068469645141521E-2</v>
      </c>
      <c r="AG10" s="163">
        <f t="shared" si="5"/>
        <v>2.4923369970381488E-2</v>
      </c>
      <c r="AH10" s="163">
        <f t="shared" si="5"/>
        <v>2.8583744585209372E-2</v>
      </c>
      <c r="AI10" s="163">
        <f t="shared" si="5"/>
        <v>3.0998198086250661E-2</v>
      </c>
      <c r="AJ10" s="163">
        <f t="shared" si="5"/>
        <v>2.9052302598781121E-2</v>
      </c>
      <c r="AK10" s="163">
        <f t="shared" si="5"/>
        <v>2.9139830968682987E-2</v>
      </c>
      <c r="AL10" s="163">
        <f t="shared" si="5"/>
        <v>2.6986246139877653E-2</v>
      </c>
      <c r="AM10" s="163">
        <f t="shared" si="5"/>
        <v>2.8678188480276822E-2</v>
      </c>
      <c r="AN10" s="163">
        <f t="shared" si="5"/>
        <v>2.9172645558997637E-2</v>
      </c>
      <c r="AO10" s="163">
        <f t="shared" si="5"/>
        <v>3.0446247218255781E-2</v>
      </c>
      <c r="AP10" s="163">
        <f t="shared" ref="AP10:AU10" si="6">AP7/AP9</f>
        <v>3.2169320452234189E-2</v>
      </c>
      <c r="AQ10" s="163">
        <f t="shared" si="6"/>
        <v>3.0700243288361424E-2</v>
      </c>
      <c r="AR10" s="163">
        <f t="shared" si="6"/>
        <v>2.8534909532770575E-2</v>
      </c>
      <c r="AS10" s="163">
        <f t="shared" si="6"/>
        <v>2.8511978159604212E-2</v>
      </c>
      <c r="AT10" s="163">
        <f t="shared" si="6"/>
        <v>2.6680058933923965E-2</v>
      </c>
      <c r="AU10" s="163">
        <f t="shared" si="6"/>
        <v>2.5980546012349816E-2</v>
      </c>
      <c r="AV10" s="163">
        <f>AV7/AV9</f>
        <v>2.5329144422533249E-2</v>
      </c>
      <c r="AW10" s="163">
        <f>AW7/AW9</f>
        <v>2.5204525688805497E-2</v>
      </c>
      <c r="AX10" s="163">
        <f>AX7/AX9</f>
        <v>2.5547968900840465E-2</v>
      </c>
    </row>
    <row r="11" spans="1:50" ht="16.2">
      <c r="Z11" s="159" t="s">
        <v>211</v>
      </c>
    </row>
  </sheetData>
  <phoneticPr fontId="9"/>
  <pageMargins left="0.78740157480314965" right="0.78740157480314965" top="0.98425196850393704" bottom="0.98425196850393704" header="0.51181102362204722" footer="0.51181102362204722"/>
  <pageSetup paperSize="9" scale="49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>
  <sheetPr>
    <tabColor theme="4" tint="0.39997558519241921"/>
    <pageSetUpPr fitToPage="1"/>
  </sheetPr>
  <dimension ref="A1:BJ97"/>
  <sheetViews>
    <sheetView zoomScale="85" zoomScaleNormal="85" workbookViewId="0">
      <pane xSplit="26" ySplit="4" topLeftCell="AA5" activePane="bottomRight" state="frozen"/>
      <selection pane="topRight" activeCell="AA1" sqref="AA1"/>
      <selection pane="bottomLeft" activeCell="A5" sqref="A5"/>
      <selection pane="bottomRight" activeCell="AE58" sqref="AE58"/>
    </sheetView>
  </sheetViews>
  <sheetFormatPr defaultColWidth="9" defaultRowHeight="13.8"/>
  <cols>
    <col min="1" max="1" width="1.6640625" style="1" customWidth="1"/>
    <col min="2" max="23" width="1.6640625" style="1" hidden="1" customWidth="1"/>
    <col min="24" max="25" width="1.6640625" style="1" customWidth="1"/>
    <col min="26" max="26" width="41.77734375" style="1" customWidth="1"/>
    <col min="27" max="50" width="10.6640625" style="1" customWidth="1"/>
    <col min="51" max="57" width="10.6640625" style="1" hidden="1" customWidth="1"/>
    <col min="58" max="58" width="31.33203125" style="1" bestFit="1" customWidth="1"/>
    <col min="59" max="60" width="9" style="1"/>
    <col min="61" max="61" width="14.6640625" style="1" customWidth="1"/>
    <col min="62" max="16384" width="9" style="1"/>
  </cols>
  <sheetData>
    <row r="1" spans="1:62" ht="24">
      <c r="A1" s="551" t="s">
        <v>501</v>
      </c>
      <c r="B1" s="315"/>
      <c r="C1" s="315"/>
      <c r="D1" s="315"/>
      <c r="E1" s="315"/>
      <c r="F1" s="315"/>
      <c r="G1" s="315"/>
      <c r="H1" s="315"/>
      <c r="I1" s="315"/>
      <c r="J1" s="315"/>
      <c r="K1" s="315"/>
      <c r="L1" s="315"/>
      <c r="M1" s="315"/>
      <c r="N1" s="315"/>
      <c r="O1" s="315"/>
      <c r="P1" s="315"/>
      <c r="Q1" s="315"/>
      <c r="R1" s="315"/>
      <c r="S1" s="315"/>
      <c r="T1" s="315"/>
      <c r="U1" s="315"/>
      <c r="V1" s="315"/>
      <c r="W1" s="315"/>
      <c r="X1" s="315"/>
      <c r="Y1" s="315"/>
      <c r="Z1" s="315"/>
      <c r="AA1" s="315"/>
      <c r="AB1" s="315"/>
      <c r="AC1" s="315"/>
      <c r="AD1" s="315"/>
      <c r="AE1" s="315"/>
      <c r="AF1" s="315"/>
      <c r="AG1" s="315"/>
      <c r="AH1" s="315"/>
      <c r="AI1" s="315"/>
      <c r="AJ1" s="315"/>
      <c r="AK1" s="315"/>
      <c r="AL1" s="315"/>
    </row>
    <row r="2" spans="1:62" s="386" customFormat="1" ht="15" customHeight="1">
      <c r="A2" s="552"/>
    </row>
    <row r="3" spans="1:62" ht="16.8" thickBot="1">
      <c r="X3" s="1" t="s">
        <v>284</v>
      </c>
    </row>
    <row r="4" spans="1:62" ht="14.4" thickBot="1">
      <c r="X4" s="553" t="s">
        <v>76</v>
      </c>
      <c r="Y4" s="554"/>
      <c r="Z4" s="555"/>
      <c r="AA4" s="313">
        <v>1990</v>
      </c>
      <c r="AB4" s="313">
        <f t="shared" ref="AB4:BE4" si="0">AA4+1</f>
        <v>1991</v>
      </c>
      <c r="AC4" s="313">
        <f t="shared" si="0"/>
        <v>1992</v>
      </c>
      <c r="AD4" s="313">
        <f t="shared" si="0"/>
        <v>1993</v>
      </c>
      <c r="AE4" s="313">
        <f t="shared" si="0"/>
        <v>1994</v>
      </c>
      <c r="AF4" s="313">
        <f t="shared" si="0"/>
        <v>1995</v>
      </c>
      <c r="AG4" s="313">
        <f t="shared" si="0"/>
        <v>1996</v>
      </c>
      <c r="AH4" s="313">
        <f t="shared" si="0"/>
        <v>1997</v>
      </c>
      <c r="AI4" s="313">
        <f t="shared" si="0"/>
        <v>1998</v>
      </c>
      <c r="AJ4" s="313">
        <f t="shared" si="0"/>
        <v>1999</v>
      </c>
      <c r="AK4" s="313">
        <f t="shared" si="0"/>
        <v>2000</v>
      </c>
      <c r="AL4" s="313">
        <f t="shared" si="0"/>
        <v>2001</v>
      </c>
      <c r="AM4" s="313">
        <f t="shared" si="0"/>
        <v>2002</v>
      </c>
      <c r="AN4" s="313">
        <f t="shared" si="0"/>
        <v>2003</v>
      </c>
      <c r="AO4" s="313">
        <f t="shared" si="0"/>
        <v>2004</v>
      </c>
      <c r="AP4" s="313">
        <f t="shared" si="0"/>
        <v>2005</v>
      </c>
      <c r="AQ4" s="313">
        <f t="shared" si="0"/>
        <v>2006</v>
      </c>
      <c r="AR4" s="313">
        <f t="shared" si="0"/>
        <v>2007</v>
      </c>
      <c r="AS4" s="313">
        <f t="shared" si="0"/>
        <v>2008</v>
      </c>
      <c r="AT4" s="313">
        <f t="shared" si="0"/>
        <v>2009</v>
      </c>
      <c r="AU4" s="313">
        <f t="shared" si="0"/>
        <v>2010</v>
      </c>
      <c r="AV4" s="313">
        <f t="shared" si="0"/>
        <v>2011</v>
      </c>
      <c r="AW4" s="313">
        <f t="shared" si="0"/>
        <v>2012</v>
      </c>
      <c r="AX4" s="313">
        <f t="shared" si="0"/>
        <v>2013</v>
      </c>
      <c r="AY4" s="313">
        <f t="shared" si="0"/>
        <v>2014</v>
      </c>
      <c r="AZ4" s="313">
        <f t="shared" si="0"/>
        <v>2015</v>
      </c>
      <c r="BA4" s="313">
        <f t="shared" si="0"/>
        <v>2016</v>
      </c>
      <c r="BB4" s="313">
        <f t="shared" si="0"/>
        <v>2017</v>
      </c>
      <c r="BC4" s="313">
        <f t="shared" si="0"/>
        <v>2018</v>
      </c>
      <c r="BD4" s="313">
        <f t="shared" si="0"/>
        <v>2019</v>
      </c>
      <c r="BE4" s="313">
        <f t="shared" si="0"/>
        <v>2020</v>
      </c>
      <c r="BF4" s="313" t="s">
        <v>139</v>
      </c>
    </row>
    <row r="5" spans="1:62" ht="15" customHeight="1">
      <c r="X5" s="991" t="s">
        <v>483</v>
      </c>
      <c r="Y5" s="992"/>
      <c r="Z5" s="993"/>
      <c r="AA5" s="994">
        <f t="shared" ref="AA5:AX5" si="1">SUM(AA6,AA10,AA17,AA22)</f>
        <v>1076548.3308331943</v>
      </c>
      <c r="AB5" s="994">
        <f t="shared" si="1"/>
        <v>1084086.3732094406</v>
      </c>
      <c r="AC5" s="994">
        <f t="shared" si="1"/>
        <v>1092915.1487888878</v>
      </c>
      <c r="AD5" s="994">
        <f t="shared" si="1"/>
        <v>1088031.6516141035</v>
      </c>
      <c r="AE5" s="994">
        <f t="shared" si="1"/>
        <v>1145042.0434552657</v>
      </c>
      <c r="AF5" s="994">
        <f t="shared" si="1"/>
        <v>1157786.1505665015</v>
      </c>
      <c r="AG5" s="994">
        <f t="shared" si="1"/>
        <v>1169854.0184734303</v>
      </c>
      <c r="AH5" s="994">
        <f t="shared" si="1"/>
        <v>1169496.1951261836</v>
      </c>
      <c r="AI5" s="994">
        <f t="shared" si="1"/>
        <v>1140858.0531874809</v>
      </c>
      <c r="AJ5" s="994">
        <f t="shared" si="1"/>
        <v>1175846.7166950603</v>
      </c>
      <c r="AK5" s="994">
        <f t="shared" si="1"/>
        <v>1196028.1957965975</v>
      </c>
      <c r="AL5" s="994">
        <f t="shared" si="1"/>
        <v>1181985.9234266677</v>
      </c>
      <c r="AM5" s="994">
        <f t="shared" si="1"/>
        <v>1222338.1009942922</v>
      </c>
      <c r="AN5" s="994">
        <f t="shared" si="1"/>
        <v>1228244.9100755414</v>
      </c>
      <c r="AO5" s="994">
        <f t="shared" si="1"/>
        <v>1227963.9972391338</v>
      </c>
      <c r="AP5" s="994">
        <f t="shared" si="1"/>
        <v>1234927.7823664534</v>
      </c>
      <c r="AQ5" s="994">
        <f t="shared" si="1"/>
        <v>1213435.0271776107</v>
      </c>
      <c r="AR5" s="994">
        <f t="shared" si="1"/>
        <v>1250204.4985233056</v>
      </c>
      <c r="AS5" s="994">
        <f t="shared" si="1"/>
        <v>1168545.1188079403</v>
      </c>
      <c r="AT5" s="994">
        <f t="shared" si="1"/>
        <v>1104197.4245736573</v>
      </c>
      <c r="AU5" s="994">
        <f t="shared" si="1"/>
        <v>1152909.5723306099</v>
      </c>
      <c r="AV5" s="994">
        <f t="shared" si="1"/>
        <v>1202747.6174754037</v>
      </c>
      <c r="AW5" s="994">
        <f t="shared" si="1"/>
        <v>1236532.9829414331</v>
      </c>
      <c r="AX5" s="994">
        <f t="shared" si="1"/>
        <v>1249822.0517385297</v>
      </c>
      <c r="AY5" s="304"/>
      <c r="AZ5" s="304"/>
      <c r="BA5" s="304"/>
      <c r="BB5" s="304"/>
      <c r="BC5" s="304"/>
      <c r="BD5" s="304"/>
      <c r="BE5" s="304"/>
      <c r="BF5" s="304"/>
      <c r="BG5" s="205"/>
      <c r="BH5" s="499"/>
      <c r="BI5" s="205"/>
      <c r="BJ5" s="205"/>
    </row>
    <row r="6" spans="1:62" ht="15" customHeight="1">
      <c r="X6" s="556"/>
      <c r="Y6" s="210" t="s">
        <v>285</v>
      </c>
      <c r="Z6" s="39"/>
      <c r="AA6" s="247">
        <f>SUM(AA7:AA9)</f>
        <v>352782.84737819474</v>
      </c>
      <c r="AB6" s="247">
        <f t="shared" ref="AB6:AX6" si="2">SUM(AB7:AB9)</f>
        <v>355881.03931503312</v>
      </c>
      <c r="AC6" s="247">
        <f t="shared" si="2"/>
        <v>362715.02880266594</v>
      </c>
      <c r="AD6" s="247">
        <f t="shared" si="2"/>
        <v>346422.62420458626</v>
      </c>
      <c r="AE6" s="247">
        <f t="shared" si="2"/>
        <v>387366.79181524174</v>
      </c>
      <c r="AF6" s="247">
        <f t="shared" si="2"/>
        <v>377028.58884248359</v>
      </c>
      <c r="AG6" s="247">
        <f t="shared" si="2"/>
        <v>379153.01952367951</v>
      </c>
      <c r="AH6" s="247">
        <f t="shared" si="2"/>
        <v>377005.3904334805</v>
      </c>
      <c r="AI6" s="247">
        <f t="shared" si="2"/>
        <v>364997.07662567729</v>
      </c>
      <c r="AJ6" s="247">
        <f t="shared" si="2"/>
        <v>384032.3406568066</v>
      </c>
      <c r="AK6" s="247">
        <f t="shared" si="2"/>
        <v>393060.44880766911</v>
      </c>
      <c r="AL6" s="247">
        <f t="shared" si="2"/>
        <v>383003.45247712854</v>
      </c>
      <c r="AM6" s="247">
        <f t="shared" si="2"/>
        <v>414184.08066329418</v>
      </c>
      <c r="AN6" s="247">
        <f t="shared" si="2"/>
        <v>430909.93442639767</v>
      </c>
      <c r="AO6" s="247">
        <f t="shared" si="2"/>
        <v>427939.46171583142</v>
      </c>
      <c r="AP6" s="247">
        <f t="shared" si="2"/>
        <v>447958.47433417197</v>
      </c>
      <c r="AQ6" s="247">
        <f t="shared" si="2"/>
        <v>436467.35742422717</v>
      </c>
      <c r="AR6" s="247">
        <f t="shared" si="2"/>
        <v>498749.30046950054</v>
      </c>
      <c r="AS6" s="247">
        <f t="shared" si="2"/>
        <v>473839.72459140664</v>
      </c>
      <c r="AT6" s="247">
        <f t="shared" si="2"/>
        <v>436770.86322878546</v>
      </c>
      <c r="AU6" s="247">
        <f t="shared" si="2"/>
        <v>461180.96458579</v>
      </c>
      <c r="AV6" s="247">
        <f t="shared" si="2"/>
        <v>518820.95920551952</v>
      </c>
      <c r="AW6" s="247">
        <f t="shared" si="2"/>
        <v>561648.46863137488</v>
      </c>
      <c r="AX6" s="247">
        <f t="shared" si="2"/>
        <v>566643.99044432212</v>
      </c>
      <c r="AY6" s="42"/>
      <c r="AZ6" s="42"/>
      <c r="BA6" s="42"/>
      <c r="BB6" s="42"/>
      <c r="BC6" s="42"/>
      <c r="BD6" s="42"/>
      <c r="BE6" s="42"/>
      <c r="BF6" s="42"/>
      <c r="BG6" s="205"/>
      <c r="BH6" s="499"/>
      <c r="BI6" s="205"/>
      <c r="BJ6" s="205"/>
    </row>
    <row r="7" spans="1:62" ht="15" customHeight="1">
      <c r="X7" s="556"/>
      <c r="Y7" s="557"/>
      <c r="Z7" s="558" t="s">
        <v>241</v>
      </c>
      <c r="AA7" s="295">
        <v>300172.51820683037</v>
      </c>
      <c r="AB7" s="295">
        <v>302876.08069464128</v>
      </c>
      <c r="AC7" s="295">
        <v>310527.56034670339</v>
      </c>
      <c r="AD7" s="295">
        <v>292583.87939457136</v>
      </c>
      <c r="AE7" s="295">
        <v>330206.57162133692</v>
      </c>
      <c r="AF7" s="295">
        <v>318716.23562727275</v>
      </c>
      <c r="AG7" s="295">
        <v>320690.06004838651</v>
      </c>
      <c r="AH7" s="295">
        <v>314202.94351711939</v>
      </c>
      <c r="AI7" s="295">
        <v>304924.73831725493</v>
      </c>
      <c r="AJ7" s="295">
        <v>325017.92108039837</v>
      </c>
      <c r="AK7" s="295">
        <v>334091.04613299918</v>
      </c>
      <c r="AL7" s="295">
        <v>326887.78794369678</v>
      </c>
      <c r="AM7" s="295">
        <v>354684.37962326314</v>
      </c>
      <c r="AN7" s="295">
        <v>372105.8263074006</v>
      </c>
      <c r="AO7" s="295">
        <v>366637.69367332093</v>
      </c>
      <c r="AP7" s="295">
        <v>382795.44808874064</v>
      </c>
      <c r="AQ7" s="295">
        <v>374116.90641817643</v>
      </c>
      <c r="AR7" s="295">
        <v>428017.82670387899</v>
      </c>
      <c r="AS7" s="295">
        <v>399443.89349817554</v>
      </c>
      <c r="AT7" s="295">
        <v>360396.50451129285</v>
      </c>
      <c r="AU7" s="295">
        <v>383263.30372832733</v>
      </c>
      <c r="AV7" s="295">
        <v>444694.30622102914</v>
      </c>
      <c r="AW7" s="295">
        <v>490499.1528173277</v>
      </c>
      <c r="AX7" s="295">
        <v>495732.64738120505</v>
      </c>
      <c r="AY7" s="296"/>
      <c r="AZ7" s="296"/>
      <c r="BA7" s="296"/>
      <c r="BB7" s="296"/>
      <c r="BC7" s="296"/>
      <c r="BD7" s="296"/>
      <c r="BE7" s="296"/>
      <c r="BF7" s="296" t="s">
        <v>242</v>
      </c>
      <c r="BG7" s="205"/>
      <c r="BH7" s="205"/>
      <c r="BI7" s="205"/>
      <c r="BJ7" s="205"/>
    </row>
    <row r="8" spans="1:62" ht="15" customHeight="1">
      <c r="X8" s="556"/>
      <c r="Y8" s="557"/>
      <c r="Z8" s="559" t="s">
        <v>77</v>
      </c>
      <c r="AA8" s="297">
        <v>37150.28393535439</v>
      </c>
      <c r="AB8" s="297">
        <v>37729.708770976555</v>
      </c>
      <c r="AC8" s="297">
        <v>38510.749695219347</v>
      </c>
      <c r="AD8" s="297">
        <v>41096.701013253296</v>
      </c>
      <c r="AE8" s="297">
        <v>41219.340453011086</v>
      </c>
      <c r="AF8" s="297">
        <v>41766.300324285206</v>
      </c>
      <c r="AG8" s="297">
        <v>43475.351246760663</v>
      </c>
      <c r="AH8" s="297">
        <v>46572.518218112556</v>
      </c>
      <c r="AI8" s="297">
        <v>46233.987663158165</v>
      </c>
      <c r="AJ8" s="297">
        <v>47018.818352895483</v>
      </c>
      <c r="AK8" s="297">
        <v>47377.257274106756</v>
      </c>
      <c r="AL8" s="297">
        <v>44657.663360573439</v>
      </c>
      <c r="AM8" s="297">
        <v>44411.941764359995</v>
      </c>
      <c r="AN8" s="297">
        <v>46909.118758915814</v>
      </c>
      <c r="AO8" s="297">
        <v>48500.148173105386</v>
      </c>
      <c r="AP8" s="297">
        <v>50883.603751492337</v>
      </c>
      <c r="AQ8" s="297">
        <v>49753.898943985776</v>
      </c>
      <c r="AR8" s="297">
        <v>48426.045359592281</v>
      </c>
      <c r="AS8" s="297">
        <v>46986.794109730195</v>
      </c>
      <c r="AT8" s="297">
        <v>47307.468842590475</v>
      </c>
      <c r="AU8" s="297">
        <v>49627.434580590234</v>
      </c>
      <c r="AV8" s="297">
        <v>46428.529745568274</v>
      </c>
      <c r="AW8" s="297">
        <v>45374.598258664031</v>
      </c>
      <c r="AX8" s="297">
        <v>47447.083230307137</v>
      </c>
      <c r="AY8" s="298"/>
      <c r="AZ8" s="298"/>
      <c r="BA8" s="298"/>
      <c r="BB8" s="298"/>
      <c r="BC8" s="298"/>
      <c r="BD8" s="298"/>
      <c r="BE8" s="298"/>
      <c r="BF8" s="299" t="s">
        <v>243</v>
      </c>
      <c r="BG8" s="205"/>
      <c r="BH8" s="205"/>
      <c r="BI8" s="205"/>
      <c r="BJ8" s="205"/>
    </row>
    <row r="9" spans="1:62" ht="15" customHeight="1">
      <c r="X9" s="556"/>
      <c r="Y9" s="557"/>
      <c r="Z9" s="560" t="s">
        <v>78</v>
      </c>
      <c r="AA9" s="300">
        <v>15460.045236009973</v>
      </c>
      <c r="AB9" s="300">
        <v>15275.249849415271</v>
      </c>
      <c r="AC9" s="300">
        <v>13676.718760743213</v>
      </c>
      <c r="AD9" s="300">
        <v>12742.043796761585</v>
      </c>
      <c r="AE9" s="300">
        <v>15940.879740893739</v>
      </c>
      <c r="AF9" s="300">
        <v>16546.052890925603</v>
      </c>
      <c r="AG9" s="300">
        <v>14987.608228532337</v>
      </c>
      <c r="AH9" s="300">
        <v>16229.928698248596</v>
      </c>
      <c r="AI9" s="300">
        <v>13838.350645264232</v>
      </c>
      <c r="AJ9" s="300">
        <v>11995.601223512705</v>
      </c>
      <c r="AK9" s="300">
        <v>11592.145400563159</v>
      </c>
      <c r="AL9" s="300">
        <v>11458.001172858376</v>
      </c>
      <c r="AM9" s="300">
        <v>15087.759275671029</v>
      </c>
      <c r="AN9" s="300">
        <v>11894.989360081259</v>
      </c>
      <c r="AO9" s="300">
        <v>12801.619869405102</v>
      </c>
      <c r="AP9" s="300">
        <v>14279.422493939006</v>
      </c>
      <c r="AQ9" s="300">
        <v>12596.552062065011</v>
      </c>
      <c r="AR9" s="300">
        <v>22305.428406029259</v>
      </c>
      <c r="AS9" s="300">
        <v>27409.036983500926</v>
      </c>
      <c r="AT9" s="300">
        <v>29066.889874902121</v>
      </c>
      <c r="AU9" s="300">
        <v>28290.226276872443</v>
      </c>
      <c r="AV9" s="300">
        <v>27698.123238922104</v>
      </c>
      <c r="AW9" s="300">
        <v>25774.717555383104</v>
      </c>
      <c r="AX9" s="300">
        <v>23464.259832809865</v>
      </c>
      <c r="AY9" s="301"/>
      <c r="AZ9" s="301"/>
      <c r="BA9" s="301"/>
      <c r="BB9" s="301"/>
      <c r="BC9" s="301"/>
      <c r="BD9" s="301"/>
      <c r="BE9" s="301"/>
      <c r="BF9" s="561" t="s">
        <v>243</v>
      </c>
      <c r="BG9" s="205"/>
      <c r="BH9" s="205"/>
      <c r="BI9" s="205"/>
      <c r="BJ9" s="205"/>
    </row>
    <row r="10" spans="1:62" ht="15" customHeight="1">
      <c r="X10" s="556"/>
      <c r="Y10" s="210" t="s">
        <v>286</v>
      </c>
      <c r="Z10" s="231"/>
      <c r="AA10" s="258">
        <f t="shared" ref="AA10:AX10" si="3">SUM(AA11:AA16)</f>
        <v>378577.63937043602</v>
      </c>
      <c r="AB10" s="258">
        <f t="shared" si="3"/>
        <v>373709.40134328493</v>
      </c>
      <c r="AC10" s="258">
        <f t="shared" si="3"/>
        <v>366701.44625619898</v>
      </c>
      <c r="AD10" s="258">
        <f t="shared" si="3"/>
        <v>365726.39350682747</v>
      </c>
      <c r="AE10" s="258">
        <f t="shared" si="3"/>
        <v>375193.89378902124</v>
      </c>
      <c r="AF10" s="258">
        <f t="shared" si="3"/>
        <v>381196.02562224411</v>
      </c>
      <c r="AG10" s="258">
        <f t="shared" si="3"/>
        <v>385476.82520367962</v>
      </c>
      <c r="AH10" s="258">
        <f t="shared" si="3"/>
        <v>385503.15230175795</v>
      </c>
      <c r="AI10" s="258">
        <f t="shared" si="3"/>
        <v>362343.06656076619</v>
      </c>
      <c r="AJ10" s="258">
        <f t="shared" si="3"/>
        <v>369107.6073522853</v>
      </c>
      <c r="AK10" s="258">
        <f t="shared" si="3"/>
        <v>377904.62740717328</v>
      </c>
      <c r="AL10" s="258">
        <f t="shared" si="3"/>
        <v>372388.73573758168</v>
      </c>
      <c r="AM10" s="258">
        <f t="shared" si="3"/>
        <v>383546.04479729844</v>
      </c>
      <c r="AN10" s="258">
        <f t="shared" si="3"/>
        <v>382591.70775731734</v>
      </c>
      <c r="AO10" s="258">
        <f t="shared" si="3"/>
        <v>384665.05534762749</v>
      </c>
      <c r="AP10" s="258">
        <f t="shared" si="3"/>
        <v>373026.83139471873</v>
      </c>
      <c r="AQ10" s="258">
        <f t="shared" si="3"/>
        <v>377189.93553906644</v>
      </c>
      <c r="AR10" s="258">
        <f t="shared" si="3"/>
        <v>363273.55215810949</v>
      </c>
      <c r="AS10" s="258">
        <f t="shared" si="3"/>
        <v>330170.22986157617</v>
      </c>
      <c r="AT10" s="258">
        <f t="shared" si="3"/>
        <v>301475.76602625364</v>
      </c>
      <c r="AU10" s="258">
        <f t="shared" si="3"/>
        <v>336976.46405560797</v>
      </c>
      <c r="AV10" s="258">
        <f t="shared" si="3"/>
        <v>333428.35278596624</v>
      </c>
      <c r="AW10" s="258">
        <f t="shared" si="3"/>
        <v>332669.49459813541</v>
      </c>
      <c r="AX10" s="258">
        <f t="shared" si="3"/>
        <v>338129.8968870893</v>
      </c>
      <c r="AY10" s="232"/>
      <c r="AZ10" s="232"/>
      <c r="BA10" s="232"/>
      <c r="BB10" s="232"/>
      <c r="BC10" s="232"/>
      <c r="BD10" s="232"/>
      <c r="BE10" s="232"/>
      <c r="BF10" s="232" t="s">
        <v>244</v>
      </c>
      <c r="BG10" s="205"/>
      <c r="BH10" s="499"/>
      <c r="BI10" s="205"/>
      <c r="BJ10" s="205"/>
    </row>
    <row r="11" spans="1:62" ht="15" customHeight="1">
      <c r="X11" s="556"/>
      <c r="Y11" s="557"/>
      <c r="Z11" s="559" t="s">
        <v>79</v>
      </c>
      <c r="AA11" s="302">
        <v>167330.52878497852</v>
      </c>
      <c r="AB11" s="302">
        <v>158873.05654955254</v>
      </c>
      <c r="AC11" s="302">
        <v>151420.04198997875</v>
      </c>
      <c r="AD11" s="302">
        <v>151532.12161188261</v>
      </c>
      <c r="AE11" s="302">
        <v>154224.23491694839</v>
      </c>
      <c r="AF11" s="302">
        <v>155182.21513749743</v>
      </c>
      <c r="AG11" s="302">
        <v>159220.2848525671</v>
      </c>
      <c r="AH11" s="302">
        <v>161723.90835646453</v>
      </c>
      <c r="AI11" s="302">
        <v>151633.46912185333</v>
      </c>
      <c r="AJ11" s="302">
        <v>158230.58656303224</v>
      </c>
      <c r="AK11" s="302">
        <v>163243.5027839024</v>
      </c>
      <c r="AL11" s="302">
        <v>160650.67323182747</v>
      </c>
      <c r="AM11" s="302">
        <v>169441.74486789276</v>
      </c>
      <c r="AN11" s="302">
        <v>170904.71513465361</v>
      </c>
      <c r="AO11" s="302">
        <v>174612.6066222006</v>
      </c>
      <c r="AP11" s="302">
        <v>172176.85710490725</v>
      </c>
      <c r="AQ11" s="302">
        <v>179460.09024186878</v>
      </c>
      <c r="AR11" s="302">
        <v>173629.11781038795</v>
      </c>
      <c r="AS11" s="302">
        <v>148780.72172636937</v>
      </c>
      <c r="AT11" s="302">
        <v>139438.02234773923</v>
      </c>
      <c r="AU11" s="302">
        <v>159485.13682696328</v>
      </c>
      <c r="AV11" s="302">
        <v>153689.68205427405</v>
      </c>
      <c r="AW11" s="302">
        <v>159108.93978679855</v>
      </c>
      <c r="AX11" s="302">
        <v>162324.43347401766</v>
      </c>
      <c r="AY11" s="302"/>
      <c r="AZ11" s="302"/>
      <c r="BA11" s="302"/>
      <c r="BB11" s="302"/>
      <c r="BC11" s="302"/>
      <c r="BD11" s="302"/>
      <c r="BE11" s="302"/>
      <c r="BF11" s="303" t="s">
        <v>243</v>
      </c>
      <c r="BG11" s="205"/>
      <c r="BH11" s="205"/>
      <c r="BI11" s="205"/>
      <c r="BJ11" s="205"/>
    </row>
    <row r="12" spans="1:62" ht="15" customHeight="1">
      <c r="X12" s="556"/>
      <c r="Y12" s="557"/>
      <c r="Z12" s="562" t="s">
        <v>80</v>
      </c>
      <c r="AA12" s="302">
        <v>8409.4996753690302</v>
      </c>
      <c r="AB12" s="302">
        <v>8016.4253528239697</v>
      </c>
      <c r="AC12" s="302">
        <v>8048.4008228365174</v>
      </c>
      <c r="AD12" s="302">
        <v>7904.5715009195519</v>
      </c>
      <c r="AE12" s="302">
        <v>7566.294855885596</v>
      </c>
      <c r="AF12" s="302">
        <v>7079.7803016908229</v>
      </c>
      <c r="AG12" s="302">
        <v>6595.8351175755388</v>
      </c>
      <c r="AH12" s="302">
        <v>6380.300773778622</v>
      </c>
      <c r="AI12" s="302">
        <v>5827.673043636114</v>
      </c>
      <c r="AJ12" s="302">
        <v>5609.0645035987873</v>
      </c>
      <c r="AK12" s="302">
        <v>5536.270966899564</v>
      </c>
      <c r="AL12" s="302">
        <v>5387.8447307051829</v>
      </c>
      <c r="AM12" s="302">
        <v>5655.0161103450591</v>
      </c>
      <c r="AN12" s="302">
        <v>5468.5006082923956</v>
      </c>
      <c r="AO12" s="302">
        <v>5493.6463300745008</v>
      </c>
      <c r="AP12" s="302">
        <v>5388.9525541014309</v>
      </c>
      <c r="AQ12" s="302">
        <v>5640.133623034616</v>
      </c>
      <c r="AR12" s="302">
        <v>5536.1902840518796</v>
      </c>
      <c r="AS12" s="302">
        <v>4942.4338942267359</v>
      </c>
      <c r="AT12" s="302">
        <v>4389.3878497748592</v>
      </c>
      <c r="AU12" s="302">
        <v>3072.5942174455677</v>
      </c>
      <c r="AV12" s="302">
        <v>3177.2788886344097</v>
      </c>
      <c r="AW12" s="302">
        <v>3168.6695450176353</v>
      </c>
      <c r="AX12" s="302">
        <v>3414.8372367956044</v>
      </c>
      <c r="AY12" s="302"/>
      <c r="AZ12" s="302"/>
      <c r="BA12" s="302"/>
      <c r="BB12" s="302"/>
      <c r="BC12" s="302"/>
      <c r="BD12" s="302"/>
      <c r="BE12" s="302"/>
      <c r="BF12" s="303" t="s">
        <v>243</v>
      </c>
      <c r="BG12" s="205"/>
      <c r="BH12" s="205"/>
      <c r="BI12" s="205"/>
      <c r="BJ12" s="205"/>
    </row>
    <row r="13" spans="1:62" ht="15" customHeight="1">
      <c r="X13" s="556"/>
      <c r="Y13" s="557"/>
      <c r="Z13" s="559" t="s">
        <v>81</v>
      </c>
      <c r="AA13" s="302">
        <v>63684.116957540828</v>
      </c>
      <c r="AB13" s="302">
        <v>66393.959388713876</v>
      </c>
      <c r="AC13" s="302">
        <v>67171.992707618003</v>
      </c>
      <c r="AD13" s="302">
        <v>68644.126942369025</v>
      </c>
      <c r="AE13" s="302">
        <v>71966.863317837866</v>
      </c>
      <c r="AF13" s="302">
        <v>73044.362383348896</v>
      </c>
      <c r="AG13" s="302">
        <v>73988.9811104939</v>
      </c>
      <c r="AH13" s="302">
        <v>72843.019129896245</v>
      </c>
      <c r="AI13" s="302">
        <v>63021.126441361106</v>
      </c>
      <c r="AJ13" s="302">
        <v>65040.488540147999</v>
      </c>
      <c r="AK13" s="302">
        <v>65824.727217666019</v>
      </c>
      <c r="AL13" s="302">
        <v>63868.705835298657</v>
      </c>
      <c r="AM13" s="302">
        <v>63848.239483978439</v>
      </c>
      <c r="AN13" s="302">
        <v>62582.987011733094</v>
      </c>
      <c r="AO13" s="302">
        <v>62537.42189418913</v>
      </c>
      <c r="AP13" s="302">
        <v>59925.923442133557</v>
      </c>
      <c r="AQ13" s="302">
        <v>59299.154402318018</v>
      </c>
      <c r="AR13" s="302">
        <v>58857.965521479142</v>
      </c>
      <c r="AS13" s="302">
        <v>54003.286731838482</v>
      </c>
      <c r="AT13" s="302">
        <v>55790.111272202033</v>
      </c>
      <c r="AU13" s="302">
        <v>55740.965169229399</v>
      </c>
      <c r="AV13" s="302">
        <v>54605.614281536749</v>
      </c>
      <c r="AW13" s="302">
        <v>52390.10713901792</v>
      </c>
      <c r="AX13" s="302">
        <v>57070.724910896846</v>
      </c>
      <c r="AY13" s="302"/>
      <c r="AZ13" s="302"/>
      <c r="BA13" s="302"/>
      <c r="BB13" s="302"/>
      <c r="BC13" s="302"/>
      <c r="BD13" s="302"/>
      <c r="BE13" s="302"/>
      <c r="BF13" s="303" t="s">
        <v>243</v>
      </c>
      <c r="BG13" s="205"/>
      <c r="BH13" s="205"/>
      <c r="BI13" s="205"/>
      <c r="BJ13" s="205"/>
    </row>
    <row r="14" spans="1:62" ht="15" customHeight="1">
      <c r="X14" s="556"/>
      <c r="Y14" s="557"/>
      <c r="Z14" s="941" t="s">
        <v>456</v>
      </c>
      <c r="AA14" s="302">
        <v>28246.641593629785</v>
      </c>
      <c r="AB14" s="302">
        <v>28776.211754996533</v>
      </c>
      <c r="AC14" s="302">
        <v>28726.278295990924</v>
      </c>
      <c r="AD14" s="302">
        <v>29620.679059543127</v>
      </c>
      <c r="AE14" s="302">
        <v>30983.992398461505</v>
      </c>
      <c r="AF14" s="302">
        <v>33040.930550666235</v>
      </c>
      <c r="AG14" s="302">
        <v>32851.781909026009</v>
      </c>
      <c r="AH14" s="302">
        <v>32690.992796032508</v>
      </c>
      <c r="AI14" s="302">
        <v>31491.475357101088</v>
      </c>
      <c r="AJ14" s="302">
        <v>31797.861516952351</v>
      </c>
      <c r="AK14" s="302">
        <v>32272.121592962056</v>
      </c>
      <c r="AL14" s="302">
        <v>31872.832632796282</v>
      </c>
      <c r="AM14" s="302">
        <v>31620.630217227488</v>
      </c>
      <c r="AN14" s="302">
        <v>31211.017883090892</v>
      </c>
      <c r="AO14" s="302">
        <v>31311.304940399816</v>
      </c>
      <c r="AP14" s="302">
        <v>30010.261109805608</v>
      </c>
      <c r="AQ14" s="302">
        <v>29232.991697399859</v>
      </c>
      <c r="AR14" s="302">
        <v>28116.679633747743</v>
      </c>
      <c r="AS14" s="302">
        <v>25706.849968366427</v>
      </c>
      <c r="AT14" s="302">
        <v>23537.438876257485</v>
      </c>
      <c r="AU14" s="302">
        <v>24012.594186087696</v>
      </c>
      <c r="AV14" s="302">
        <v>25062.760318647048</v>
      </c>
      <c r="AW14" s="302">
        <v>23339.951581132977</v>
      </c>
      <c r="AX14" s="302">
        <v>25036.366119616207</v>
      </c>
      <c r="AY14" s="302"/>
      <c r="AZ14" s="302"/>
      <c r="BA14" s="302"/>
      <c r="BB14" s="302"/>
      <c r="BC14" s="302"/>
      <c r="BD14" s="302"/>
      <c r="BE14" s="302"/>
      <c r="BF14" s="990" t="s">
        <v>482</v>
      </c>
      <c r="BG14" s="205"/>
      <c r="BH14" s="205"/>
      <c r="BI14" s="205"/>
      <c r="BJ14" s="205"/>
    </row>
    <row r="15" spans="1:62" ht="15" customHeight="1">
      <c r="X15" s="556"/>
      <c r="Y15" s="557"/>
      <c r="Z15" s="941" t="s">
        <v>457</v>
      </c>
      <c r="AA15" s="302">
        <v>17039.340472210792</v>
      </c>
      <c r="AB15" s="302">
        <v>17710.899572621951</v>
      </c>
      <c r="AC15" s="302">
        <v>18252.693168368776</v>
      </c>
      <c r="AD15" s="302">
        <v>17993.989495372247</v>
      </c>
      <c r="AE15" s="302">
        <v>19148.351907412129</v>
      </c>
      <c r="AF15" s="302">
        <v>19827.919784397414</v>
      </c>
      <c r="AG15" s="302">
        <v>19752.213561894539</v>
      </c>
      <c r="AH15" s="302">
        <v>21272.358635457422</v>
      </c>
      <c r="AI15" s="302">
        <v>23101.2707964652</v>
      </c>
      <c r="AJ15" s="302">
        <v>23816.796673639055</v>
      </c>
      <c r="AK15" s="302">
        <v>23810.239540006674</v>
      </c>
      <c r="AL15" s="302">
        <v>24954.208464266554</v>
      </c>
      <c r="AM15" s="302">
        <v>26540.584139100709</v>
      </c>
      <c r="AN15" s="302">
        <v>26805.474843299606</v>
      </c>
      <c r="AO15" s="302">
        <v>27462.611405560281</v>
      </c>
      <c r="AP15" s="302">
        <v>25904.864579621375</v>
      </c>
      <c r="AQ15" s="302">
        <v>24861.807046860104</v>
      </c>
      <c r="AR15" s="302">
        <v>23002.940703837732</v>
      </c>
      <c r="AS15" s="302">
        <v>23886.614413154944</v>
      </c>
      <c r="AT15" s="302">
        <v>17665.821649487913</v>
      </c>
      <c r="AU15" s="302">
        <v>24817.904798776668</v>
      </c>
      <c r="AV15" s="302">
        <v>24493.897692971223</v>
      </c>
      <c r="AW15" s="302">
        <v>23298.289439600114</v>
      </c>
      <c r="AX15" s="302">
        <v>17812.608872947963</v>
      </c>
      <c r="AY15" s="302"/>
      <c r="AZ15" s="302"/>
      <c r="BA15" s="302"/>
      <c r="BB15" s="302"/>
      <c r="BC15" s="302"/>
      <c r="BD15" s="302"/>
      <c r="BE15" s="302"/>
      <c r="BF15" s="303"/>
      <c r="BG15" s="205"/>
      <c r="BH15" s="205"/>
      <c r="BI15" s="205"/>
      <c r="BJ15" s="205"/>
    </row>
    <row r="16" spans="1:62" ht="15" customHeight="1">
      <c r="X16" s="556"/>
      <c r="Y16" s="557"/>
      <c r="Z16" s="942" t="s">
        <v>480</v>
      </c>
      <c r="AA16" s="302">
        <v>93867.511886707085</v>
      </c>
      <c r="AB16" s="302">
        <v>93938.848724576077</v>
      </c>
      <c r="AC16" s="302">
        <v>93082.039271405956</v>
      </c>
      <c r="AD16" s="302">
        <v>90030.904896740903</v>
      </c>
      <c r="AE16" s="302">
        <v>91304.156392475765</v>
      </c>
      <c r="AF16" s="302">
        <v>93020.817464643333</v>
      </c>
      <c r="AG16" s="302">
        <v>93067.72865212246</v>
      </c>
      <c r="AH16" s="302">
        <v>90592.572610128656</v>
      </c>
      <c r="AI16" s="302">
        <v>87268.051800349407</v>
      </c>
      <c r="AJ16" s="302">
        <v>84612.8095549149</v>
      </c>
      <c r="AK16" s="302">
        <v>87217.765305736582</v>
      </c>
      <c r="AL16" s="302">
        <v>85654.470842687544</v>
      </c>
      <c r="AM16" s="302">
        <v>86439.829978753973</v>
      </c>
      <c r="AN16" s="302">
        <v>85619.012276247711</v>
      </c>
      <c r="AO16" s="302">
        <v>83247.464155203153</v>
      </c>
      <c r="AP16" s="302">
        <v>79619.972604149458</v>
      </c>
      <c r="AQ16" s="302">
        <v>78695.758527585102</v>
      </c>
      <c r="AR16" s="302">
        <v>74130.658204605046</v>
      </c>
      <c r="AS16" s="302">
        <v>72850.323127620228</v>
      </c>
      <c r="AT16" s="302">
        <v>60654.98403079214</v>
      </c>
      <c r="AU16" s="302">
        <v>69847.268857105344</v>
      </c>
      <c r="AV16" s="302">
        <v>72399.119549902782</v>
      </c>
      <c r="AW16" s="302">
        <v>71363.537106568183</v>
      </c>
      <c r="AX16" s="302">
        <v>72470.92627281505</v>
      </c>
      <c r="AY16" s="302"/>
      <c r="AZ16" s="302"/>
      <c r="BA16" s="302"/>
      <c r="BB16" s="302"/>
      <c r="BC16" s="302"/>
      <c r="BD16" s="302"/>
      <c r="BE16" s="302"/>
      <c r="BF16" s="990" t="s">
        <v>481</v>
      </c>
      <c r="BG16" s="205"/>
      <c r="BH16" s="205"/>
      <c r="BI16" s="205"/>
      <c r="BJ16" s="205"/>
    </row>
    <row r="17" spans="24:62" ht="15" customHeight="1">
      <c r="X17" s="556"/>
      <c r="Y17" s="210" t="s">
        <v>82</v>
      </c>
      <c r="Z17" s="231"/>
      <c r="AA17" s="258">
        <f>SUM(AA18:AA21)</f>
        <v>200214.98467513476</v>
      </c>
      <c r="AB17" s="258">
        <f t="shared" ref="AB17:AS17" si="4">SUM(AB18:AB21)</f>
        <v>212672.56721712736</v>
      </c>
      <c r="AC17" s="258">
        <f t="shared" si="4"/>
        <v>218928.63823771384</v>
      </c>
      <c r="AD17" s="258">
        <f t="shared" si="4"/>
        <v>222568.28838546365</v>
      </c>
      <c r="AE17" s="258">
        <f t="shared" si="4"/>
        <v>231618.00277327333</v>
      </c>
      <c r="AF17" s="258">
        <f t="shared" si="4"/>
        <v>240453.11017717875</v>
      </c>
      <c r="AG17" s="258">
        <f t="shared" si="4"/>
        <v>246923.5036177366</v>
      </c>
      <c r="AH17" s="258">
        <f t="shared" si="4"/>
        <v>248301.33708972289</v>
      </c>
      <c r="AI17" s="258">
        <f t="shared" si="4"/>
        <v>246427.51750877817</v>
      </c>
      <c r="AJ17" s="258">
        <f t="shared" si="4"/>
        <v>250254.29077503626</v>
      </c>
      <c r="AK17" s="258">
        <f t="shared" si="4"/>
        <v>249013.7104897032</v>
      </c>
      <c r="AL17" s="258">
        <f t="shared" si="4"/>
        <v>253036.44000630741</v>
      </c>
      <c r="AM17" s="258">
        <f t="shared" si="4"/>
        <v>248697.8172828471</v>
      </c>
      <c r="AN17" s="258">
        <f t="shared" si="4"/>
        <v>244439.68064439634</v>
      </c>
      <c r="AO17" s="258">
        <f t="shared" si="4"/>
        <v>238588.31997411701</v>
      </c>
      <c r="AP17" s="258">
        <f t="shared" si="4"/>
        <v>232726.97388683481</v>
      </c>
      <c r="AQ17" s="258">
        <f t="shared" si="4"/>
        <v>228263.03347829269</v>
      </c>
      <c r="AR17" s="258">
        <f t="shared" si="4"/>
        <v>226722.1884340462</v>
      </c>
      <c r="AS17" s="258">
        <f t="shared" si="4"/>
        <v>218193.16580942989</v>
      </c>
      <c r="AT17" s="258">
        <f>SUM(AT18:AT21)</f>
        <v>214763.95153508658</v>
      </c>
      <c r="AU17" s="258">
        <f>SUM(AU18:AU21)</f>
        <v>215467.44982481468</v>
      </c>
      <c r="AV17" s="258">
        <f>SUM(AV18:AV21)</f>
        <v>212651.36989162682</v>
      </c>
      <c r="AW17" s="258">
        <f>SUM(AW18:AW21)</f>
        <v>217611.69569036653</v>
      </c>
      <c r="AX17" s="258">
        <f t="shared" ref="AX17:BE17" si="5">SUM(AX18:AX21)</f>
        <v>215803.64861662893</v>
      </c>
      <c r="AY17" s="258">
        <f t="shared" si="5"/>
        <v>0</v>
      </c>
      <c r="AZ17" s="258">
        <f t="shared" si="5"/>
        <v>0</v>
      </c>
      <c r="BA17" s="258">
        <f t="shared" si="5"/>
        <v>0</v>
      </c>
      <c r="BB17" s="258">
        <f t="shared" si="5"/>
        <v>0</v>
      </c>
      <c r="BC17" s="258">
        <f t="shared" si="5"/>
        <v>0</v>
      </c>
      <c r="BD17" s="258">
        <f t="shared" si="5"/>
        <v>0</v>
      </c>
      <c r="BE17" s="258">
        <f t="shared" si="5"/>
        <v>0</v>
      </c>
      <c r="BF17" s="232"/>
      <c r="BG17" s="205"/>
      <c r="BH17" s="499"/>
      <c r="BI17" s="205"/>
      <c r="BJ17" s="205"/>
    </row>
    <row r="18" spans="24:62" ht="15" customHeight="1">
      <c r="X18" s="556"/>
      <c r="Y18" s="557"/>
      <c r="Z18" s="563" t="s">
        <v>83</v>
      </c>
      <c r="AA18" s="302">
        <v>7162.4137346729703</v>
      </c>
      <c r="AB18" s="302">
        <v>7762.9604814168797</v>
      </c>
      <c r="AC18" s="302">
        <v>8291.4720276213466</v>
      </c>
      <c r="AD18" s="302">
        <v>8688.7643217319237</v>
      </c>
      <c r="AE18" s="302">
        <v>9153.1617710055089</v>
      </c>
      <c r="AF18" s="302">
        <v>10278.290579645151</v>
      </c>
      <c r="AG18" s="302">
        <v>10086.072696871748</v>
      </c>
      <c r="AH18" s="302">
        <v>10744.189447108489</v>
      </c>
      <c r="AI18" s="302">
        <v>10709.474289425119</v>
      </c>
      <c r="AJ18" s="302">
        <v>10531.51751020182</v>
      </c>
      <c r="AK18" s="302">
        <v>10677.130984677186</v>
      </c>
      <c r="AL18" s="302">
        <v>10724.198612064287</v>
      </c>
      <c r="AM18" s="302">
        <v>10933.837362880104</v>
      </c>
      <c r="AN18" s="302">
        <v>11063.17716772301</v>
      </c>
      <c r="AO18" s="302">
        <v>10663.394897683746</v>
      </c>
      <c r="AP18" s="302">
        <v>10798.818155999941</v>
      </c>
      <c r="AQ18" s="302">
        <v>11178.230719633704</v>
      </c>
      <c r="AR18" s="302">
        <v>10875.772004529685</v>
      </c>
      <c r="AS18" s="302">
        <v>10277.138163510697</v>
      </c>
      <c r="AT18" s="302">
        <v>9781.3186700965216</v>
      </c>
      <c r="AU18" s="302">
        <v>9193.0021715533057</v>
      </c>
      <c r="AV18" s="302">
        <v>9001.2233458441679</v>
      </c>
      <c r="AW18" s="302">
        <v>9523.5710714918278</v>
      </c>
      <c r="AX18" s="302">
        <v>10149.08924302279</v>
      </c>
      <c r="AY18" s="316"/>
      <c r="AZ18" s="316"/>
      <c r="BA18" s="316"/>
      <c r="BB18" s="316"/>
      <c r="BC18" s="316"/>
      <c r="BD18" s="316"/>
      <c r="BE18" s="316"/>
      <c r="BF18" s="303"/>
      <c r="BG18" s="205"/>
      <c r="BH18" s="205"/>
      <c r="BI18" s="205"/>
      <c r="BJ18" s="205"/>
    </row>
    <row r="19" spans="24:62" ht="15" customHeight="1">
      <c r="X19" s="556"/>
      <c r="Y19" s="557"/>
      <c r="Z19" s="559" t="s">
        <v>84</v>
      </c>
      <c r="AA19" s="302">
        <v>178442.28710847371</v>
      </c>
      <c r="AB19" s="302">
        <v>189698.87045962972</v>
      </c>
      <c r="AC19" s="302">
        <v>195658.54753001229</v>
      </c>
      <c r="AD19" s="302">
        <v>199104.75044819392</v>
      </c>
      <c r="AE19" s="302">
        <v>207419.37577491265</v>
      </c>
      <c r="AF19" s="302">
        <v>214683.60823243769</v>
      </c>
      <c r="AG19" s="302">
        <v>220458.92489431935</v>
      </c>
      <c r="AH19" s="302">
        <v>220107.897881254</v>
      </c>
      <c r="AI19" s="302">
        <v>220058.89779955643</v>
      </c>
      <c r="AJ19" s="302">
        <v>224184.67800950597</v>
      </c>
      <c r="AK19" s="302">
        <v>222613.34158176102</v>
      </c>
      <c r="AL19" s="302">
        <v>227065.90565887169</v>
      </c>
      <c r="AM19" s="302">
        <v>222405.58856652275</v>
      </c>
      <c r="AN19" s="302">
        <v>218510.76282373484</v>
      </c>
      <c r="AO19" s="302">
        <v>214253.09650199593</v>
      </c>
      <c r="AP19" s="302">
        <v>208266.93652209343</v>
      </c>
      <c r="AQ19" s="302">
        <v>203739.18877552563</v>
      </c>
      <c r="AR19" s="302">
        <v>203061.13975279886</v>
      </c>
      <c r="AS19" s="302">
        <v>196002.28103173454</v>
      </c>
      <c r="AT19" s="302">
        <v>193931.16901695036</v>
      </c>
      <c r="AU19" s="302">
        <v>194956.02048617307</v>
      </c>
      <c r="AV19" s="302">
        <v>192661.32154426569</v>
      </c>
      <c r="AW19" s="302">
        <v>196765.48559795221</v>
      </c>
      <c r="AX19" s="302">
        <v>194038.95660847399</v>
      </c>
      <c r="AY19" s="316"/>
      <c r="AZ19" s="316"/>
      <c r="BA19" s="316"/>
      <c r="BB19" s="316"/>
      <c r="BC19" s="316"/>
      <c r="BD19" s="316"/>
      <c r="BE19" s="316"/>
      <c r="BF19" s="990" t="s">
        <v>488</v>
      </c>
      <c r="BG19" s="205"/>
      <c r="BH19" s="205"/>
      <c r="BI19" s="205"/>
      <c r="BJ19" s="205"/>
    </row>
    <row r="20" spans="24:62" ht="15" customHeight="1">
      <c r="X20" s="556"/>
      <c r="Y20" s="557"/>
      <c r="Z20" s="559" t="s">
        <v>85</v>
      </c>
      <c r="AA20" s="302">
        <v>935.40237039103852</v>
      </c>
      <c r="AB20" s="302">
        <v>924.73711416675837</v>
      </c>
      <c r="AC20" s="302">
        <v>900.22486958611023</v>
      </c>
      <c r="AD20" s="302">
        <v>851.02964741526978</v>
      </c>
      <c r="AE20" s="302">
        <v>843.00028797963591</v>
      </c>
      <c r="AF20" s="302">
        <v>822.17533400256741</v>
      </c>
      <c r="AG20" s="302">
        <v>810.87375714092968</v>
      </c>
      <c r="AH20" s="302">
        <v>782.43829381819467</v>
      </c>
      <c r="AI20" s="302">
        <v>776.13000214239332</v>
      </c>
      <c r="AJ20" s="302">
        <v>731.20540326174444</v>
      </c>
      <c r="AK20" s="302">
        <v>711.40349551881889</v>
      </c>
      <c r="AL20" s="302">
        <v>681.64268984165437</v>
      </c>
      <c r="AM20" s="302">
        <v>670.21021158376595</v>
      </c>
      <c r="AN20" s="302">
        <v>632.22569392365551</v>
      </c>
      <c r="AO20" s="302">
        <v>651.56287742535312</v>
      </c>
      <c r="AP20" s="302">
        <v>647.0677978049041</v>
      </c>
      <c r="AQ20" s="302">
        <v>613.72382348130805</v>
      </c>
      <c r="AR20" s="302">
        <v>593.79356983129765</v>
      </c>
      <c r="AS20" s="302">
        <v>603.76643883754218</v>
      </c>
      <c r="AT20" s="302">
        <v>589.82758839129554</v>
      </c>
      <c r="AU20" s="302">
        <v>573.68233166952132</v>
      </c>
      <c r="AV20" s="302">
        <v>554.60658513734813</v>
      </c>
      <c r="AW20" s="302">
        <v>553.82689679177804</v>
      </c>
      <c r="AX20" s="302">
        <v>557.21940029835855</v>
      </c>
      <c r="AY20" s="316"/>
      <c r="AZ20" s="316"/>
      <c r="BA20" s="316"/>
      <c r="BB20" s="316"/>
      <c r="BC20" s="316"/>
      <c r="BD20" s="316"/>
      <c r="BE20" s="316"/>
      <c r="BF20" s="303"/>
      <c r="BG20" s="205"/>
      <c r="BH20" s="205"/>
      <c r="BI20" s="205"/>
      <c r="BJ20" s="205"/>
    </row>
    <row r="21" spans="24:62" ht="15" customHeight="1">
      <c r="X21" s="556"/>
      <c r="Y21" s="557"/>
      <c r="Z21" s="559" t="s">
        <v>86</v>
      </c>
      <c r="AA21" s="302">
        <v>13674.881461597057</v>
      </c>
      <c r="AB21" s="302">
        <v>14285.999161914011</v>
      </c>
      <c r="AC21" s="302">
        <v>14078.393810494075</v>
      </c>
      <c r="AD21" s="302">
        <v>13923.743968122526</v>
      </c>
      <c r="AE21" s="302">
        <v>14202.464939375539</v>
      </c>
      <c r="AF21" s="302">
        <v>14669.036031093347</v>
      </c>
      <c r="AG21" s="302">
        <v>15567.632269404565</v>
      </c>
      <c r="AH21" s="302">
        <v>16666.811467542233</v>
      </c>
      <c r="AI21" s="302">
        <v>14883.015417654216</v>
      </c>
      <c r="AJ21" s="302">
        <v>14806.889852066743</v>
      </c>
      <c r="AK21" s="302">
        <v>15011.83442774618</v>
      </c>
      <c r="AL21" s="302">
        <v>14564.693045529775</v>
      </c>
      <c r="AM21" s="302">
        <v>14688.181141860496</v>
      </c>
      <c r="AN21" s="302">
        <v>14233.514959014825</v>
      </c>
      <c r="AO21" s="302">
        <v>13020.265697011992</v>
      </c>
      <c r="AP21" s="302">
        <v>13014.151410936558</v>
      </c>
      <c r="AQ21" s="302">
        <v>12731.890159652074</v>
      </c>
      <c r="AR21" s="302">
        <v>12191.483106886348</v>
      </c>
      <c r="AS21" s="302">
        <v>11309.980175347109</v>
      </c>
      <c r="AT21" s="302">
        <v>10461.636259648414</v>
      </c>
      <c r="AU21" s="302">
        <v>10744.74483541878</v>
      </c>
      <c r="AV21" s="302">
        <v>10434.21841637961</v>
      </c>
      <c r="AW21" s="302">
        <v>10768.812124130707</v>
      </c>
      <c r="AX21" s="302">
        <v>11058.383364833799</v>
      </c>
      <c r="AY21" s="316"/>
      <c r="AZ21" s="316"/>
      <c r="BA21" s="316"/>
      <c r="BB21" s="316"/>
      <c r="BC21" s="316"/>
      <c r="BD21" s="316"/>
      <c r="BE21" s="316"/>
      <c r="BF21" s="990" t="s">
        <v>489</v>
      </c>
      <c r="BG21" s="205"/>
      <c r="BH21" s="205"/>
      <c r="BI21" s="205"/>
      <c r="BJ21" s="205"/>
    </row>
    <row r="22" spans="24:62" ht="15" customHeight="1">
      <c r="X22" s="556"/>
      <c r="Y22" s="210" t="s">
        <v>245</v>
      </c>
      <c r="Z22" s="231"/>
      <c r="AA22" s="257">
        <f t="shared" ref="AA22:AX22" si="6">SUM(AA23:AA25)</f>
        <v>144972.85940942873</v>
      </c>
      <c r="AB22" s="257">
        <f t="shared" si="6"/>
        <v>141823.36533399508</v>
      </c>
      <c r="AC22" s="257">
        <f t="shared" si="6"/>
        <v>144570.03549230893</v>
      </c>
      <c r="AD22" s="257">
        <f t="shared" si="6"/>
        <v>153314.345517226</v>
      </c>
      <c r="AE22" s="257">
        <f t="shared" si="6"/>
        <v>150863.35507772939</v>
      </c>
      <c r="AF22" s="257">
        <f t="shared" si="6"/>
        <v>159108.42592459501</v>
      </c>
      <c r="AG22" s="257">
        <f t="shared" si="6"/>
        <v>158300.67012833455</v>
      </c>
      <c r="AH22" s="257">
        <f t="shared" si="6"/>
        <v>158686.31530122226</v>
      </c>
      <c r="AI22" s="257">
        <f t="shared" si="6"/>
        <v>167090.3924922593</v>
      </c>
      <c r="AJ22" s="257">
        <f t="shared" si="6"/>
        <v>172452.47791093215</v>
      </c>
      <c r="AK22" s="257">
        <f t="shared" si="6"/>
        <v>176049.409092052</v>
      </c>
      <c r="AL22" s="257">
        <f t="shared" si="6"/>
        <v>173557.29520564992</v>
      </c>
      <c r="AM22" s="257">
        <f t="shared" si="6"/>
        <v>175910.15825085255</v>
      </c>
      <c r="AN22" s="257">
        <f t="shared" si="6"/>
        <v>170303.5872474302</v>
      </c>
      <c r="AO22" s="257">
        <f t="shared" si="6"/>
        <v>176771.16020155803</v>
      </c>
      <c r="AP22" s="257">
        <f t="shared" si="6"/>
        <v>181215.50275072802</v>
      </c>
      <c r="AQ22" s="257">
        <f t="shared" si="6"/>
        <v>171514.7007360245</v>
      </c>
      <c r="AR22" s="257">
        <f t="shared" si="6"/>
        <v>161459.45746164929</v>
      </c>
      <c r="AS22" s="257">
        <f t="shared" si="6"/>
        <v>146341.99854552737</v>
      </c>
      <c r="AT22" s="257">
        <f>SUM(AT23:AT25)</f>
        <v>151186.84378353163</v>
      </c>
      <c r="AU22" s="257">
        <f>SUM(AU23:AU25)</f>
        <v>139284.69386439718</v>
      </c>
      <c r="AV22" s="257">
        <f>SUM(AV23:AV25)</f>
        <v>137846.93559229124</v>
      </c>
      <c r="AW22" s="257">
        <f>SUM(AW23:AW25)</f>
        <v>124603.32402155641</v>
      </c>
      <c r="AX22" s="257">
        <f t="shared" si="6"/>
        <v>129244.51579048933</v>
      </c>
      <c r="AY22" s="257"/>
      <c r="AZ22" s="257"/>
      <c r="BA22" s="257"/>
      <c r="BB22" s="257"/>
      <c r="BC22" s="257"/>
      <c r="BD22" s="257"/>
      <c r="BE22" s="257"/>
      <c r="BF22" s="232"/>
      <c r="BG22" s="205"/>
      <c r="BH22" s="205"/>
      <c r="BI22" s="205"/>
      <c r="BJ22" s="205"/>
    </row>
    <row r="23" spans="24:62" ht="15" customHeight="1">
      <c r="X23" s="556"/>
      <c r="Y23" s="557"/>
      <c r="Z23" s="559" t="s">
        <v>87</v>
      </c>
      <c r="AA23" s="302">
        <v>80185.5174187886</v>
      </c>
      <c r="AB23" s="302">
        <v>76878.24759035217</v>
      </c>
      <c r="AC23" s="302">
        <v>76735.661993726346</v>
      </c>
      <c r="AD23" s="302">
        <v>81542.897419543631</v>
      </c>
      <c r="AE23" s="302">
        <v>82956.475770017627</v>
      </c>
      <c r="AF23" s="302">
        <v>86867.530693324486</v>
      </c>
      <c r="AG23" s="302">
        <v>86525.963281376782</v>
      </c>
      <c r="AH23" s="302">
        <v>88309.791381250849</v>
      </c>
      <c r="AI23" s="302">
        <v>97178.415416322998</v>
      </c>
      <c r="AJ23" s="302">
        <v>100681.4644229769</v>
      </c>
      <c r="AK23" s="302">
        <v>102040.47332488772</v>
      </c>
      <c r="AL23" s="302">
        <v>103001.47469135835</v>
      </c>
      <c r="AM23" s="302">
        <v>102839.79087987209</v>
      </c>
      <c r="AN23" s="302">
        <v>100412.51578649413</v>
      </c>
      <c r="AO23" s="302">
        <v>107743.14763178006</v>
      </c>
      <c r="AP23" s="302">
        <v>109061.25782915349</v>
      </c>
      <c r="AQ23" s="302">
        <v>103364.97448662475</v>
      </c>
      <c r="AR23" s="302">
        <v>94444.651568535162</v>
      </c>
      <c r="AS23" s="302">
        <v>83597.45268951905</v>
      </c>
      <c r="AT23" s="302">
        <v>89122.767347180343</v>
      </c>
      <c r="AU23" s="302">
        <v>73850.733800483184</v>
      </c>
      <c r="AV23" s="302">
        <v>74602.671664822745</v>
      </c>
      <c r="AW23" s="302">
        <v>61895.722620600092</v>
      </c>
      <c r="AX23" s="302">
        <v>69161.356279720552</v>
      </c>
      <c r="AY23" s="316"/>
      <c r="AZ23" s="316"/>
      <c r="BA23" s="316"/>
      <c r="BB23" s="316"/>
      <c r="BC23" s="316"/>
      <c r="BD23" s="316"/>
      <c r="BE23" s="316"/>
      <c r="BF23" s="303"/>
      <c r="BG23" s="205"/>
      <c r="BH23" s="499"/>
      <c r="BI23" s="205"/>
      <c r="BJ23" s="205"/>
    </row>
    <row r="24" spans="24:62" ht="15" customHeight="1">
      <c r="X24" s="556"/>
      <c r="Y24" s="557"/>
      <c r="Z24" s="559" t="s">
        <v>88</v>
      </c>
      <c r="AA24" s="297">
        <v>58366.144410396344</v>
      </c>
      <c r="AB24" s="297">
        <v>58963.626419680353</v>
      </c>
      <c r="AC24" s="297">
        <v>62397.888166444332</v>
      </c>
      <c r="AD24" s="297">
        <v>66872.807563926879</v>
      </c>
      <c r="AE24" s="297">
        <v>63592.652484047787</v>
      </c>
      <c r="AF24" s="297">
        <v>68309.933195733014</v>
      </c>
      <c r="AG24" s="297">
        <v>68144.955561803828</v>
      </c>
      <c r="AH24" s="297">
        <v>67010.560432702303</v>
      </c>
      <c r="AI24" s="297">
        <v>66608.288275874074</v>
      </c>
      <c r="AJ24" s="297">
        <v>68575.98281122568</v>
      </c>
      <c r="AK24" s="297">
        <v>71037.318255307982</v>
      </c>
      <c r="AL24" s="297">
        <v>67613.929415835708</v>
      </c>
      <c r="AM24" s="297">
        <v>70171.665609411182</v>
      </c>
      <c r="AN24" s="297">
        <v>67151.626131874713</v>
      </c>
      <c r="AO24" s="297">
        <v>66341.161343336251</v>
      </c>
      <c r="AP24" s="297">
        <v>69613.779997560297</v>
      </c>
      <c r="AQ24" s="297">
        <v>65479.128850667381</v>
      </c>
      <c r="AR24" s="297">
        <v>64553.367115117398</v>
      </c>
      <c r="AS24" s="297">
        <v>60897.430215625529</v>
      </c>
      <c r="AT24" s="297">
        <v>59611.361320704731</v>
      </c>
      <c r="AU24" s="297">
        <v>62883.340161971006</v>
      </c>
      <c r="AV24" s="297">
        <v>60670.131916765931</v>
      </c>
      <c r="AW24" s="297">
        <v>60038.768056961824</v>
      </c>
      <c r="AX24" s="297">
        <v>57660.079664551849</v>
      </c>
      <c r="AY24" s="298"/>
      <c r="AZ24" s="298"/>
      <c r="BA24" s="298"/>
      <c r="BB24" s="298"/>
      <c r="BC24" s="298"/>
      <c r="BD24" s="298"/>
      <c r="BE24" s="298"/>
      <c r="BF24" s="299"/>
      <c r="BG24" s="205"/>
      <c r="BH24" s="499"/>
      <c r="BI24" s="205"/>
      <c r="BJ24" s="205"/>
    </row>
    <row r="25" spans="24:62" ht="15" customHeight="1" thickBot="1">
      <c r="X25" s="556"/>
      <c r="Y25" s="557"/>
      <c r="Z25" s="559" t="s">
        <v>89</v>
      </c>
      <c r="AA25" s="317">
        <v>6421.1975802437673</v>
      </c>
      <c r="AB25" s="317">
        <v>5981.4913239625812</v>
      </c>
      <c r="AC25" s="317">
        <v>5436.4853321382579</v>
      </c>
      <c r="AD25" s="317">
        <v>4898.6405337555079</v>
      </c>
      <c r="AE25" s="317">
        <v>4314.2268236639902</v>
      </c>
      <c r="AF25" s="317">
        <v>3930.9620355375046</v>
      </c>
      <c r="AG25" s="317">
        <v>3629.751285153945</v>
      </c>
      <c r="AH25" s="317">
        <v>3365.9634872691295</v>
      </c>
      <c r="AI25" s="317">
        <v>3303.6888000622316</v>
      </c>
      <c r="AJ25" s="317">
        <v>3195.0306767295615</v>
      </c>
      <c r="AK25" s="317">
        <v>2971.6175118562728</v>
      </c>
      <c r="AL25" s="317">
        <v>2941.8910984558779</v>
      </c>
      <c r="AM25" s="317">
        <v>2898.7017615692671</v>
      </c>
      <c r="AN25" s="317">
        <v>2739.4453290613706</v>
      </c>
      <c r="AO25" s="317">
        <v>2686.8512264417359</v>
      </c>
      <c r="AP25" s="317">
        <v>2540.4649240142221</v>
      </c>
      <c r="AQ25" s="317">
        <v>2670.5973987323719</v>
      </c>
      <c r="AR25" s="317">
        <v>2461.4387779967246</v>
      </c>
      <c r="AS25" s="317">
        <v>1847.1156403827886</v>
      </c>
      <c r="AT25" s="317">
        <v>2452.7151156465452</v>
      </c>
      <c r="AU25" s="317">
        <v>2550.6199019429782</v>
      </c>
      <c r="AV25" s="317">
        <v>2574.1320107025631</v>
      </c>
      <c r="AW25" s="317">
        <v>2668.8333439945018</v>
      </c>
      <c r="AX25" s="317">
        <v>2423.0798462169132</v>
      </c>
      <c r="AY25" s="318"/>
      <c r="AZ25" s="318"/>
      <c r="BA25" s="318"/>
      <c r="BB25" s="318"/>
      <c r="BC25" s="318"/>
      <c r="BD25" s="318"/>
      <c r="BE25" s="318"/>
      <c r="BF25" s="319"/>
      <c r="BG25" s="205"/>
      <c r="BH25" s="499"/>
      <c r="BI25" s="205"/>
      <c r="BJ25" s="205"/>
    </row>
    <row r="26" spans="24:62" ht="15" customHeight="1" thickBot="1">
      <c r="X26" s="991" t="s">
        <v>484</v>
      </c>
      <c r="Y26" s="995"/>
      <c r="Z26" s="996"/>
      <c r="AA26" s="997">
        <v>191.5724455943496</v>
      </c>
      <c r="AB26" s="997">
        <v>214.87157495264904</v>
      </c>
      <c r="AC26" s="997">
        <v>208.3079011992393</v>
      </c>
      <c r="AD26" s="997">
        <v>211.66071947326233</v>
      </c>
      <c r="AE26" s="997">
        <v>231.05484783134332</v>
      </c>
      <c r="AF26" s="997">
        <v>521.45543285949464</v>
      </c>
      <c r="AG26" s="997">
        <v>570.67821126416879</v>
      </c>
      <c r="AH26" s="997">
        <v>580.36016246652241</v>
      </c>
      <c r="AI26" s="997">
        <v>498.61599045774733</v>
      </c>
      <c r="AJ26" s="997">
        <v>539.32088090691786</v>
      </c>
      <c r="AK26" s="997">
        <v>511.56326868907951</v>
      </c>
      <c r="AL26" s="997">
        <v>548.16721026205812</v>
      </c>
      <c r="AM26" s="997">
        <v>524.56658288945721</v>
      </c>
      <c r="AN26" s="997">
        <v>505.7575540243684</v>
      </c>
      <c r="AO26" s="997">
        <v>477.66388537423035</v>
      </c>
      <c r="AP26" s="997">
        <v>507.7703449327762</v>
      </c>
      <c r="AQ26" s="997">
        <v>553.11404526817125</v>
      </c>
      <c r="AR26" s="997">
        <v>615.64447329336281</v>
      </c>
      <c r="AS26" s="997">
        <v>565.32476939033666</v>
      </c>
      <c r="AT26" s="997">
        <v>500.91660982425236</v>
      </c>
      <c r="AU26" s="997">
        <v>474.54893409888882</v>
      </c>
      <c r="AV26" s="997">
        <v>477.47635752432865</v>
      </c>
      <c r="AW26" s="997">
        <v>490.26774163670876</v>
      </c>
      <c r="AX26" s="997">
        <v>479.56045944335483</v>
      </c>
      <c r="AY26" s="305"/>
      <c r="AZ26" s="305"/>
      <c r="BA26" s="305"/>
      <c r="BB26" s="305"/>
      <c r="BC26" s="305"/>
      <c r="BD26" s="305"/>
      <c r="BE26" s="305"/>
      <c r="BF26" s="306"/>
      <c r="BG26" s="205"/>
      <c r="BH26" s="205"/>
      <c r="BI26" s="205"/>
      <c r="BJ26" s="205"/>
    </row>
    <row r="27" spans="24:62" ht="15" customHeight="1">
      <c r="X27" s="991" t="s">
        <v>485</v>
      </c>
      <c r="Y27" s="998"/>
      <c r="Z27" s="999"/>
      <c r="AA27" s="1000">
        <f>SUM(AA28,AA33,AA36:AA38)</f>
        <v>63926.779901571725</v>
      </c>
      <c r="AB27" s="1000">
        <f t="shared" ref="AB27:BE27" si="7">SUM(AB28,AB33,AB36:AB38)</f>
        <v>65038.076542932438</v>
      </c>
      <c r="AC27" s="1000">
        <f t="shared" si="7"/>
        <v>65014.062568081667</v>
      </c>
      <c r="AD27" s="1000">
        <f t="shared" si="7"/>
        <v>63688.995532405243</v>
      </c>
      <c r="AE27" s="1000">
        <f t="shared" si="7"/>
        <v>65151.775481851939</v>
      </c>
      <c r="AF27" s="1000">
        <f t="shared" si="7"/>
        <v>65387.04641290025</v>
      </c>
      <c r="AG27" s="1000">
        <f t="shared" si="7"/>
        <v>65880.135190266024</v>
      </c>
      <c r="AH27" s="1000">
        <f t="shared" si="7"/>
        <v>63183.320598198028</v>
      </c>
      <c r="AI27" s="1000">
        <f t="shared" si="7"/>
        <v>57271.432328139039</v>
      </c>
      <c r="AJ27" s="1000">
        <f t="shared" si="7"/>
        <v>57413.187145868826</v>
      </c>
      <c r="AK27" s="1000">
        <f t="shared" si="7"/>
        <v>57880.392847687959</v>
      </c>
      <c r="AL27" s="1000">
        <f t="shared" si="7"/>
        <v>56477.035136846112</v>
      </c>
      <c r="AM27" s="1000">
        <f t="shared" si="7"/>
        <v>53737.032495944499</v>
      </c>
      <c r="AN27" s="1000">
        <f t="shared" si="7"/>
        <v>52968.436317548229</v>
      </c>
      <c r="AO27" s="1000">
        <f t="shared" si="7"/>
        <v>52834.186125492153</v>
      </c>
      <c r="AP27" s="1000">
        <f t="shared" si="7"/>
        <v>53920.030059217213</v>
      </c>
      <c r="AQ27" s="1000">
        <f t="shared" si="7"/>
        <v>54047.118987677626</v>
      </c>
      <c r="AR27" s="1000">
        <f t="shared" si="7"/>
        <v>53260.604468585916</v>
      </c>
      <c r="AS27" s="1000">
        <f t="shared" si="7"/>
        <v>49135.798165592198</v>
      </c>
      <c r="AT27" s="1000">
        <f t="shared" si="7"/>
        <v>43490.863463703456</v>
      </c>
      <c r="AU27" s="1000">
        <f t="shared" si="7"/>
        <v>44672.065399892417</v>
      </c>
      <c r="AV27" s="1000">
        <f t="shared" si="7"/>
        <v>44541.714910867515</v>
      </c>
      <c r="AW27" s="1000">
        <f t="shared" si="7"/>
        <v>44784.502569152944</v>
      </c>
      <c r="AX27" s="1000">
        <f t="shared" si="7"/>
        <v>46551.386884776686</v>
      </c>
      <c r="AY27" s="307">
        <f t="shared" si="7"/>
        <v>0</v>
      </c>
      <c r="AZ27" s="307">
        <f t="shared" si="7"/>
        <v>0</v>
      </c>
      <c r="BA27" s="307">
        <f t="shared" si="7"/>
        <v>0</v>
      </c>
      <c r="BB27" s="307">
        <f t="shared" si="7"/>
        <v>0</v>
      </c>
      <c r="BC27" s="307">
        <f t="shared" si="7"/>
        <v>0</v>
      </c>
      <c r="BD27" s="307">
        <f t="shared" si="7"/>
        <v>0</v>
      </c>
      <c r="BE27" s="307">
        <f t="shared" si="7"/>
        <v>0</v>
      </c>
      <c r="BF27" s="309"/>
      <c r="BG27" s="205"/>
      <c r="BH27" s="205"/>
      <c r="BI27" s="205"/>
      <c r="BJ27" s="205"/>
    </row>
    <row r="28" spans="24:62" ht="15" customHeight="1">
      <c r="X28" s="556"/>
      <c r="Y28" s="210" t="s">
        <v>90</v>
      </c>
      <c r="Z28" s="231"/>
      <c r="AA28" s="258">
        <f>SUM(AA29:AA32)</f>
        <v>49220.881932804288</v>
      </c>
      <c r="AB28" s="258">
        <f t="shared" ref="AB28:BE28" si="8">SUM(AB29:AB32)</f>
        <v>50538.958939216245</v>
      </c>
      <c r="AC28" s="258">
        <f t="shared" si="8"/>
        <v>50957.312782057117</v>
      </c>
      <c r="AD28" s="258">
        <f t="shared" si="8"/>
        <v>50243.708593815747</v>
      </c>
      <c r="AE28" s="258">
        <f t="shared" si="8"/>
        <v>51255.2140224822</v>
      </c>
      <c r="AF28" s="258">
        <f t="shared" si="8"/>
        <v>51134.502487768135</v>
      </c>
      <c r="AG28" s="258">
        <f t="shared" si="8"/>
        <v>51476.038920939398</v>
      </c>
      <c r="AH28" s="258">
        <f t="shared" si="8"/>
        <v>48825.650899062377</v>
      </c>
      <c r="AI28" s="258">
        <f t="shared" si="8"/>
        <v>43848.158269653599</v>
      </c>
      <c r="AJ28" s="258">
        <f t="shared" si="8"/>
        <v>43563.46932881829</v>
      </c>
      <c r="AK28" s="258">
        <f t="shared" si="8"/>
        <v>43897.336485083448</v>
      </c>
      <c r="AL28" s="258">
        <f t="shared" si="8"/>
        <v>42953.236882496414</v>
      </c>
      <c r="AM28" s="258">
        <f t="shared" si="8"/>
        <v>40467.095915627913</v>
      </c>
      <c r="AN28" s="258">
        <f t="shared" si="8"/>
        <v>40130.951023774433</v>
      </c>
      <c r="AO28" s="258">
        <f t="shared" si="8"/>
        <v>39804.58410068776</v>
      </c>
      <c r="AP28" s="258">
        <f t="shared" si="8"/>
        <v>41213.620089993019</v>
      </c>
      <c r="AQ28" s="258">
        <f t="shared" si="8"/>
        <v>41179.789095318512</v>
      </c>
      <c r="AR28" s="258">
        <f t="shared" si="8"/>
        <v>40182.190203249222</v>
      </c>
      <c r="AS28" s="258">
        <f t="shared" si="8"/>
        <v>37413.332199521683</v>
      </c>
      <c r="AT28" s="258">
        <f t="shared" si="8"/>
        <v>32770.036197747155</v>
      </c>
      <c r="AU28" s="258">
        <f t="shared" si="8"/>
        <v>32754.047758915254</v>
      </c>
      <c r="AV28" s="258">
        <f t="shared" si="8"/>
        <v>33103.297542223183</v>
      </c>
      <c r="AW28" s="258">
        <f t="shared" si="8"/>
        <v>33698.911433817302</v>
      </c>
      <c r="AX28" s="258">
        <f t="shared" si="8"/>
        <v>35111.88724338224</v>
      </c>
      <c r="AY28" s="258">
        <f t="shared" si="8"/>
        <v>0</v>
      </c>
      <c r="AZ28" s="258">
        <f t="shared" si="8"/>
        <v>0</v>
      </c>
      <c r="BA28" s="258">
        <f t="shared" si="8"/>
        <v>0</v>
      </c>
      <c r="BB28" s="258">
        <f t="shared" si="8"/>
        <v>0</v>
      </c>
      <c r="BC28" s="258">
        <f t="shared" si="8"/>
        <v>0</v>
      </c>
      <c r="BD28" s="258">
        <f t="shared" si="8"/>
        <v>0</v>
      </c>
      <c r="BE28" s="258">
        <f t="shared" si="8"/>
        <v>0</v>
      </c>
      <c r="BF28" s="233"/>
    </row>
    <row r="29" spans="24:62" ht="15" customHeight="1">
      <c r="X29" s="556"/>
      <c r="Y29" s="564"/>
      <c r="Z29" s="565" t="s">
        <v>246</v>
      </c>
      <c r="AA29" s="320">
        <v>38701.103416042592</v>
      </c>
      <c r="AB29" s="320">
        <v>40346.744742035473</v>
      </c>
      <c r="AC29" s="320">
        <v>41665.79114506545</v>
      </c>
      <c r="AD29" s="320">
        <v>41224.494256585334</v>
      </c>
      <c r="AE29" s="320">
        <v>42297.116417365723</v>
      </c>
      <c r="AF29" s="320">
        <v>42142.02726535382</v>
      </c>
      <c r="AG29" s="320">
        <v>42559.539804125336</v>
      </c>
      <c r="AH29" s="320">
        <v>39926.083389390726</v>
      </c>
      <c r="AI29" s="320">
        <v>35362.599382577479</v>
      </c>
      <c r="AJ29" s="320">
        <v>35010.124942594921</v>
      </c>
      <c r="AK29" s="320">
        <v>35085.742906855594</v>
      </c>
      <c r="AL29" s="320">
        <v>34374.185269382258</v>
      </c>
      <c r="AM29" s="320">
        <v>32417.253435765444</v>
      </c>
      <c r="AN29" s="320">
        <v>31935.273453308597</v>
      </c>
      <c r="AO29" s="320">
        <v>31276.189983420805</v>
      </c>
      <c r="AP29" s="320">
        <v>32279.645554026018</v>
      </c>
      <c r="AQ29" s="320">
        <v>31990.873871774482</v>
      </c>
      <c r="AR29" s="320">
        <v>30658.349937916188</v>
      </c>
      <c r="AS29" s="320">
        <v>28552.561480293498</v>
      </c>
      <c r="AT29" s="320">
        <v>25308.481718967807</v>
      </c>
      <c r="AU29" s="320">
        <v>24321.270937421363</v>
      </c>
      <c r="AV29" s="320">
        <v>24982.895526650263</v>
      </c>
      <c r="AW29" s="320">
        <v>25624.79533860795</v>
      </c>
      <c r="AX29" s="320">
        <v>26805.206128279013</v>
      </c>
      <c r="AY29" s="321"/>
      <c r="AZ29" s="321"/>
      <c r="BA29" s="321"/>
      <c r="BB29" s="321"/>
      <c r="BC29" s="321"/>
      <c r="BD29" s="321"/>
      <c r="BE29" s="321"/>
      <c r="BF29" s="322"/>
    </row>
    <row r="30" spans="24:62" ht="15" customHeight="1">
      <c r="X30" s="556"/>
      <c r="Y30" s="564"/>
      <c r="Z30" s="566" t="s">
        <v>247</v>
      </c>
      <c r="AA30" s="320">
        <v>6658.3638706390029</v>
      </c>
      <c r="AB30" s="320">
        <v>6508.8090144031476</v>
      </c>
      <c r="AC30" s="320">
        <v>5931.5047509044698</v>
      </c>
      <c r="AD30" s="320">
        <v>5828.2736480384492</v>
      </c>
      <c r="AE30" s="320">
        <v>5726.191567305209</v>
      </c>
      <c r="AF30" s="320">
        <v>5781.1656137906684</v>
      </c>
      <c r="AG30" s="320">
        <v>5775.1205181834675</v>
      </c>
      <c r="AH30" s="320">
        <v>5889.6072919743592</v>
      </c>
      <c r="AI30" s="320">
        <v>5624.6115934791187</v>
      </c>
      <c r="AJ30" s="320">
        <v>5689.4608795279291</v>
      </c>
      <c r="AK30" s="320">
        <v>5885.7658130875043</v>
      </c>
      <c r="AL30" s="320">
        <v>5581.4427399085453</v>
      </c>
      <c r="AM30" s="320">
        <v>5591.7174471994394</v>
      </c>
      <c r="AN30" s="320">
        <v>5996.4476199672417</v>
      </c>
      <c r="AO30" s="320">
        <v>6383.2664373212792</v>
      </c>
      <c r="AP30" s="320">
        <v>6629.694676762093</v>
      </c>
      <c r="AQ30" s="320">
        <v>6771.8293900256458</v>
      </c>
      <c r="AR30" s="320">
        <v>6995.190181115614</v>
      </c>
      <c r="AS30" s="320">
        <v>6575.9323285435421</v>
      </c>
      <c r="AT30" s="320">
        <v>5351.6720543522533</v>
      </c>
      <c r="AU30" s="320">
        <v>6269.5731552448651</v>
      </c>
      <c r="AV30" s="320">
        <v>5881.582182297876</v>
      </c>
      <c r="AW30" s="320">
        <v>5665.6382118123511</v>
      </c>
      <c r="AX30" s="320">
        <v>5693.1510099991028</v>
      </c>
      <c r="AY30" s="323"/>
      <c r="AZ30" s="323"/>
      <c r="BA30" s="323"/>
      <c r="BB30" s="323"/>
      <c r="BC30" s="323"/>
      <c r="BD30" s="323"/>
      <c r="BE30" s="323"/>
      <c r="BF30" s="324"/>
    </row>
    <row r="31" spans="24:62" ht="15" customHeight="1">
      <c r="X31" s="556"/>
      <c r="Y31" s="564"/>
      <c r="Z31" s="943" t="s">
        <v>458</v>
      </c>
      <c r="AA31" s="320">
        <v>153.23811980400001</v>
      </c>
      <c r="AB31" s="320">
        <v>150.21445569125001</v>
      </c>
      <c r="AC31" s="320">
        <v>142.972601266</v>
      </c>
      <c r="AD31" s="320">
        <v>140.69751003375001</v>
      </c>
      <c r="AE31" s="320">
        <v>138.86180994400002</v>
      </c>
      <c r="AF31" s="320">
        <v>136.02799322724999</v>
      </c>
      <c r="AG31" s="320">
        <v>134.36318918000001</v>
      </c>
      <c r="AH31" s="320">
        <v>128.16455786199998</v>
      </c>
      <c r="AI31" s="320">
        <v>107.83680857399999</v>
      </c>
      <c r="AJ31" s="320">
        <v>110.65522026375</v>
      </c>
      <c r="AK31" s="320">
        <v>107.053336071</v>
      </c>
      <c r="AL31" s="320">
        <v>105.83582936758363</v>
      </c>
      <c r="AM31" s="320">
        <v>103.85850450776152</v>
      </c>
      <c r="AN31" s="320">
        <v>123.66558603093708</v>
      </c>
      <c r="AO31" s="320">
        <v>127.77597305214331</v>
      </c>
      <c r="AP31" s="320">
        <v>122.20187972482198</v>
      </c>
      <c r="AQ31" s="320">
        <v>116.77747904015021</v>
      </c>
      <c r="AR31" s="320">
        <v>103.59297881777165</v>
      </c>
      <c r="AS31" s="320">
        <v>82.167338809521368</v>
      </c>
      <c r="AT31" s="320">
        <v>64.471252814959186</v>
      </c>
      <c r="AU31" s="320">
        <v>78.334601388765009</v>
      </c>
      <c r="AV31" s="320">
        <v>79.572439304789995</v>
      </c>
      <c r="AW31" s="320">
        <v>86.013905289399986</v>
      </c>
      <c r="AX31" s="320">
        <v>93.267683687199991</v>
      </c>
      <c r="AY31" s="323"/>
      <c r="AZ31" s="323"/>
      <c r="BA31" s="323"/>
      <c r="BB31" s="323"/>
      <c r="BC31" s="323"/>
      <c r="BD31" s="323"/>
      <c r="BE31" s="323"/>
      <c r="BF31" s="324"/>
    </row>
    <row r="32" spans="24:62" ht="15" customHeight="1">
      <c r="X32" s="556"/>
      <c r="Y32" s="567"/>
      <c r="Z32" s="944" t="s">
        <v>459</v>
      </c>
      <c r="AA32" s="325">
        <v>3708.1765263186926</v>
      </c>
      <c r="AB32" s="325">
        <v>3533.1907270863771</v>
      </c>
      <c r="AC32" s="325">
        <v>3217.0442848211978</v>
      </c>
      <c r="AD32" s="325">
        <v>3050.2431791582135</v>
      </c>
      <c r="AE32" s="325">
        <v>3093.0442278672708</v>
      </c>
      <c r="AF32" s="325">
        <v>3075.2816153963959</v>
      </c>
      <c r="AG32" s="325">
        <v>3007.0154094505901</v>
      </c>
      <c r="AH32" s="325">
        <v>2881.7956598352926</v>
      </c>
      <c r="AI32" s="325">
        <v>2753.1104850230049</v>
      </c>
      <c r="AJ32" s="325">
        <v>2753.2282864316944</v>
      </c>
      <c r="AK32" s="325">
        <v>2818.774429069344</v>
      </c>
      <c r="AL32" s="325">
        <v>2891.7730438380254</v>
      </c>
      <c r="AM32" s="325">
        <v>2354.2665281552713</v>
      </c>
      <c r="AN32" s="325">
        <v>2075.5643644676502</v>
      </c>
      <c r="AO32" s="325">
        <v>2017.3517068935328</v>
      </c>
      <c r="AP32" s="325">
        <v>2182.0779794800856</v>
      </c>
      <c r="AQ32" s="325">
        <v>2300.3083544782326</v>
      </c>
      <c r="AR32" s="325">
        <v>2425.0571053996468</v>
      </c>
      <c r="AS32" s="325">
        <v>2202.6710518751174</v>
      </c>
      <c r="AT32" s="325">
        <v>2045.4111716121363</v>
      </c>
      <c r="AU32" s="325">
        <v>2084.8690648602601</v>
      </c>
      <c r="AV32" s="325">
        <v>2159.2473939702572</v>
      </c>
      <c r="AW32" s="325">
        <v>2322.4639781075998</v>
      </c>
      <c r="AX32" s="325">
        <v>2520.2624214169236</v>
      </c>
      <c r="AY32" s="326"/>
      <c r="AZ32" s="326"/>
      <c r="BA32" s="326"/>
      <c r="BB32" s="326"/>
      <c r="BC32" s="326"/>
      <c r="BD32" s="326"/>
      <c r="BE32" s="326"/>
      <c r="BF32" s="327"/>
    </row>
    <row r="33" spans="24:58" ht="15" customHeight="1">
      <c r="X33" s="556"/>
      <c r="Y33" s="212" t="s">
        <v>93</v>
      </c>
      <c r="Z33" s="568"/>
      <c r="AA33" s="312">
        <f>SUM(AA34:AA35)</f>
        <v>6976.7392775741373</v>
      </c>
      <c r="AB33" s="312">
        <f t="shared" ref="AB33:AX33" si="9">SUM(AB34:AB35)</f>
        <v>6949.8288291439412</v>
      </c>
      <c r="AC33" s="312">
        <f t="shared" si="9"/>
        <v>6801.0335427212449</v>
      </c>
      <c r="AD33" s="312">
        <f t="shared" si="9"/>
        <v>6346.4656634622397</v>
      </c>
      <c r="AE33" s="312">
        <f t="shared" si="9"/>
        <v>6765.8469537634464</v>
      </c>
      <c r="AF33" s="312">
        <f t="shared" si="9"/>
        <v>6941.3944102822879</v>
      </c>
      <c r="AG33" s="312">
        <f t="shared" si="9"/>
        <v>7044.5635318035675</v>
      </c>
      <c r="AH33" s="312">
        <f t="shared" si="9"/>
        <v>7029.1917997522596</v>
      </c>
      <c r="AI33" s="312">
        <f t="shared" si="9"/>
        <v>6396.0472395387951</v>
      </c>
      <c r="AJ33" s="312">
        <f t="shared" si="9"/>
        <v>6906.0610224154989</v>
      </c>
      <c r="AK33" s="312">
        <f t="shared" si="9"/>
        <v>6771.2177725959664</v>
      </c>
      <c r="AL33" s="312">
        <f t="shared" si="9"/>
        <v>6310.9663984689914</v>
      </c>
      <c r="AM33" s="312">
        <f t="shared" si="9"/>
        <v>6217.5745888601687</v>
      </c>
      <c r="AN33" s="312">
        <f t="shared" si="9"/>
        <v>6015.2858054980497</v>
      </c>
      <c r="AO33" s="312">
        <f t="shared" si="9"/>
        <v>6097.0144230049646</v>
      </c>
      <c r="AP33" s="312">
        <f t="shared" si="9"/>
        <v>5757.3738172331432</v>
      </c>
      <c r="AQ33" s="312">
        <f t="shared" si="9"/>
        <v>5838.472010137064</v>
      </c>
      <c r="AR33" s="312">
        <f t="shared" si="9"/>
        <v>5931.0312756971953</v>
      </c>
      <c r="AS33" s="312">
        <f t="shared" si="9"/>
        <v>5073.5039392361386</v>
      </c>
      <c r="AT33" s="312">
        <f t="shared" si="9"/>
        <v>4837.1676816604713</v>
      </c>
      <c r="AU33" s="312">
        <f t="shared" si="9"/>
        <v>5389.64207134347</v>
      </c>
      <c r="AV33" s="312">
        <f t="shared" si="9"/>
        <v>5067.052519667156</v>
      </c>
      <c r="AW33" s="312">
        <f t="shared" si="9"/>
        <v>4617.793792071845</v>
      </c>
      <c r="AX33" s="312">
        <f t="shared" si="9"/>
        <v>4757.4782925073614</v>
      </c>
      <c r="AY33" s="232"/>
      <c r="AZ33" s="232"/>
      <c r="BA33" s="232"/>
      <c r="BB33" s="232"/>
      <c r="BC33" s="232"/>
      <c r="BD33" s="232"/>
      <c r="BE33" s="232"/>
      <c r="BF33" s="233"/>
    </row>
    <row r="34" spans="24:58" ht="15" customHeight="1">
      <c r="X34" s="556"/>
      <c r="Y34" s="564"/>
      <c r="Z34" s="565" t="s">
        <v>248</v>
      </c>
      <c r="AA34" s="320">
        <v>3415.9647954547263</v>
      </c>
      <c r="AB34" s="320">
        <v>3362.2450836964763</v>
      </c>
      <c r="AC34" s="320">
        <v>3389.6622568879811</v>
      </c>
      <c r="AD34" s="320">
        <v>3215.7617554918893</v>
      </c>
      <c r="AE34" s="320">
        <v>3421.7058201059876</v>
      </c>
      <c r="AF34" s="320">
        <v>3455.7311845199329</v>
      </c>
      <c r="AG34" s="320">
        <v>3481.0703981591801</v>
      </c>
      <c r="AH34" s="320">
        <v>3391.4144586473922</v>
      </c>
      <c r="AI34" s="320">
        <v>3007.3838059071368</v>
      </c>
      <c r="AJ34" s="320">
        <v>3305.1376515600991</v>
      </c>
      <c r="AK34" s="320">
        <v>3183.0712598808195</v>
      </c>
      <c r="AL34" s="320">
        <v>2967.6928263043269</v>
      </c>
      <c r="AM34" s="320">
        <v>2735.829694464479</v>
      </c>
      <c r="AN34" s="320">
        <v>2457.0750376351916</v>
      </c>
      <c r="AO34" s="320">
        <v>2466.5204063738406</v>
      </c>
      <c r="AP34" s="320">
        <v>2163.5904622113367</v>
      </c>
      <c r="AQ34" s="320">
        <v>2196.240473420381</v>
      </c>
      <c r="AR34" s="320">
        <v>2255.897996460219</v>
      </c>
      <c r="AS34" s="320">
        <v>2003.5568247993585</v>
      </c>
      <c r="AT34" s="320">
        <v>1919.7536297047582</v>
      </c>
      <c r="AU34" s="320">
        <v>2119.2525946780574</v>
      </c>
      <c r="AV34" s="320">
        <v>2004.4154689092252</v>
      </c>
      <c r="AW34" s="320">
        <v>1851.5943895709561</v>
      </c>
      <c r="AX34" s="320">
        <v>1929.7512921329001</v>
      </c>
      <c r="AY34" s="321"/>
      <c r="AZ34" s="321"/>
      <c r="BA34" s="321"/>
      <c r="BB34" s="321"/>
      <c r="BC34" s="321"/>
      <c r="BD34" s="321"/>
      <c r="BE34" s="321"/>
      <c r="BF34" s="322"/>
    </row>
    <row r="35" spans="24:58" ht="15" customHeight="1">
      <c r="X35" s="569"/>
      <c r="Y35" s="567"/>
      <c r="Z35" s="944" t="s">
        <v>461</v>
      </c>
      <c r="AA35" s="325">
        <v>3560.774482119411</v>
      </c>
      <c r="AB35" s="325">
        <v>3587.5837454474649</v>
      </c>
      <c r="AC35" s="325">
        <v>3411.3712858332638</v>
      </c>
      <c r="AD35" s="325">
        <v>3130.7039079703504</v>
      </c>
      <c r="AE35" s="325">
        <v>3344.1411336574588</v>
      </c>
      <c r="AF35" s="325">
        <v>3485.6632257623551</v>
      </c>
      <c r="AG35" s="325">
        <v>3563.4931336443874</v>
      </c>
      <c r="AH35" s="325">
        <v>3637.7773411048674</v>
      </c>
      <c r="AI35" s="325">
        <v>3388.6634336316583</v>
      </c>
      <c r="AJ35" s="325">
        <v>3600.9233708553998</v>
      </c>
      <c r="AK35" s="325">
        <v>3588.1465127151469</v>
      </c>
      <c r="AL35" s="325">
        <v>3343.2735721646645</v>
      </c>
      <c r="AM35" s="325">
        <v>3481.7448943956897</v>
      </c>
      <c r="AN35" s="325">
        <v>3558.2107678628581</v>
      </c>
      <c r="AO35" s="325">
        <v>3630.4940166311239</v>
      </c>
      <c r="AP35" s="325">
        <v>3593.7833550218065</v>
      </c>
      <c r="AQ35" s="325">
        <v>3642.231536716683</v>
      </c>
      <c r="AR35" s="325">
        <v>3675.1332792369763</v>
      </c>
      <c r="AS35" s="325">
        <v>3069.9471144367799</v>
      </c>
      <c r="AT35" s="325">
        <v>2917.4140519557131</v>
      </c>
      <c r="AU35" s="325">
        <v>3270.3894766654125</v>
      </c>
      <c r="AV35" s="325">
        <v>3062.6370507579309</v>
      </c>
      <c r="AW35" s="325">
        <v>2766.1994025008889</v>
      </c>
      <c r="AX35" s="325">
        <v>2827.7270003744616</v>
      </c>
      <c r="AY35" s="326"/>
      <c r="AZ35" s="326"/>
      <c r="BA35" s="326"/>
      <c r="BB35" s="326"/>
      <c r="BC35" s="326"/>
      <c r="BD35" s="326"/>
      <c r="BE35" s="326"/>
      <c r="BF35" s="327"/>
    </row>
    <row r="36" spans="24:58" ht="15" customHeight="1">
      <c r="X36" s="569"/>
      <c r="Y36" s="953" t="s">
        <v>95</v>
      </c>
      <c r="Z36" s="231"/>
      <c r="AA36" s="258">
        <v>7272.6777564109443</v>
      </c>
      <c r="AB36" s="258">
        <v>7091.3051068401783</v>
      </c>
      <c r="AC36" s="258">
        <v>6795.7544395749819</v>
      </c>
      <c r="AD36" s="258">
        <v>6651.9740947452492</v>
      </c>
      <c r="AE36" s="258">
        <v>6655.8034928775596</v>
      </c>
      <c r="AF36" s="258">
        <v>6849.3419323986427</v>
      </c>
      <c r="AG36" s="258">
        <v>6870.4038236900651</v>
      </c>
      <c r="AH36" s="258">
        <v>6834.1510240677953</v>
      </c>
      <c r="AI36" s="258">
        <v>6545.6066837270355</v>
      </c>
      <c r="AJ36" s="258">
        <v>6463.3276871717408</v>
      </c>
      <c r="AK36" s="258">
        <v>6739.8565165465679</v>
      </c>
      <c r="AL36" s="258">
        <v>6762.8904670449056</v>
      </c>
      <c r="AM36" s="258">
        <v>6598.2052502054285</v>
      </c>
      <c r="AN36" s="258">
        <v>6366.8929099048455</v>
      </c>
      <c r="AO36" s="258">
        <v>6483.6261181309301</v>
      </c>
      <c r="AP36" s="258">
        <v>6498.0266564312305</v>
      </c>
      <c r="AQ36" s="258">
        <v>6573.5583062552014</v>
      </c>
      <c r="AR36" s="258">
        <v>6704.7480687177622</v>
      </c>
      <c r="AS36" s="258">
        <v>6248.4496119238083</v>
      </c>
      <c r="AT36" s="258">
        <v>5479.4483505469589</v>
      </c>
      <c r="AU36" s="258">
        <v>6113.672177937824</v>
      </c>
      <c r="AV36" s="258">
        <v>5979.8892906385936</v>
      </c>
      <c r="AW36" s="258">
        <v>6102.395489816101</v>
      </c>
      <c r="AX36" s="258">
        <v>6300.6042054179907</v>
      </c>
      <c r="AY36" s="232"/>
      <c r="AZ36" s="232"/>
      <c r="BA36" s="232"/>
      <c r="BB36" s="232"/>
      <c r="BC36" s="232"/>
      <c r="BD36" s="232"/>
      <c r="BE36" s="232"/>
      <c r="BF36" s="233"/>
    </row>
    <row r="37" spans="24:58" ht="15" customHeight="1">
      <c r="X37" s="569"/>
      <c r="Y37" s="953" t="s">
        <v>463</v>
      </c>
      <c r="Z37" s="231"/>
      <c r="AA37" s="258">
        <v>392.2115747823533</v>
      </c>
      <c r="AB37" s="258">
        <v>391.20870773207713</v>
      </c>
      <c r="AC37" s="258">
        <v>394.69191372831608</v>
      </c>
      <c r="AD37" s="258">
        <v>387.28455038200428</v>
      </c>
      <c r="AE37" s="258">
        <v>408.11427272873993</v>
      </c>
      <c r="AF37" s="258">
        <v>390.26991245118251</v>
      </c>
      <c r="AG37" s="258">
        <v>409.45497383298971</v>
      </c>
      <c r="AH37" s="258">
        <v>408.23503531559572</v>
      </c>
      <c r="AI37" s="258">
        <v>395.12518521960675</v>
      </c>
      <c r="AJ37" s="258">
        <v>391.00347746330442</v>
      </c>
      <c r="AK37" s="258">
        <v>385.48037346198004</v>
      </c>
      <c r="AL37" s="258">
        <v>371.72499883580087</v>
      </c>
      <c r="AM37" s="258">
        <v>374.28831125098873</v>
      </c>
      <c r="AN37" s="258">
        <v>369.97784837089449</v>
      </c>
      <c r="AO37" s="258">
        <v>362.66948366849522</v>
      </c>
      <c r="AP37" s="258">
        <v>360.95837555982268</v>
      </c>
      <c r="AQ37" s="258">
        <v>367.77988596684736</v>
      </c>
      <c r="AR37" s="258">
        <v>356.47324092173704</v>
      </c>
      <c r="AS37" s="258">
        <v>328.96592491056629</v>
      </c>
      <c r="AT37" s="258">
        <v>332.91800374885946</v>
      </c>
      <c r="AU37" s="258">
        <v>338.84905169587074</v>
      </c>
      <c r="AV37" s="258">
        <v>315.66639833858193</v>
      </c>
      <c r="AW37" s="258">
        <v>288.99320344769791</v>
      </c>
      <c r="AX37" s="258">
        <v>299.08829346909516</v>
      </c>
      <c r="AY37" s="232"/>
      <c r="AZ37" s="232"/>
      <c r="BA37" s="232"/>
      <c r="BB37" s="232"/>
      <c r="BC37" s="232"/>
      <c r="BD37" s="232"/>
      <c r="BE37" s="232"/>
      <c r="BF37" s="233"/>
    </row>
    <row r="38" spans="24:58" ht="15" customHeight="1" thickBot="1">
      <c r="X38" s="570"/>
      <c r="Y38" s="954" t="s">
        <v>462</v>
      </c>
      <c r="Z38" s="577"/>
      <c r="AA38" s="955">
        <v>64.269360000000034</v>
      </c>
      <c r="AB38" s="955">
        <v>66.774960000000021</v>
      </c>
      <c r="AC38" s="955">
        <v>65.269890000000032</v>
      </c>
      <c r="AD38" s="955">
        <v>59.562630000000013</v>
      </c>
      <c r="AE38" s="955">
        <v>66.796740000000028</v>
      </c>
      <c r="AF38" s="955">
        <v>71.53767000000002</v>
      </c>
      <c r="AG38" s="955">
        <v>79.673940000000016</v>
      </c>
      <c r="AH38" s="955">
        <v>86.091840000000047</v>
      </c>
      <c r="AI38" s="955">
        <v>86.494950000000074</v>
      </c>
      <c r="AJ38" s="955">
        <v>89.325630000000018</v>
      </c>
      <c r="AK38" s="955">
        <v>86.501700000000056</v>
      </c>
      <c r="AL38" s="955">
        <v>78.216390000000018</v>
      </c>
      <c r="AM38" s="955">
        <v>79.868430000000075</v>
      </c>
      <c r="AN38" s="955">
        <v>85.328729999999979</v>
      </c>
      <c r="AO38" s="955">
        <v>86.292000000000002</v>
      </c>
      <c r="AP38" s="955">
        <v>90.051119999999997</v>
      </c>
      <c r="AQ38" s="955">
        <v>87.519690000000054</v>
      </c>
      <c r="AR38" s="955">
        <v>86.161680000000047</v>
      </c>
      <c r="AS38" s="955">
        <v>71.546490000000006</v>
      </c>
      <c r="AT38" s="955">
        <v>71.293230000000023</v>
      </c>
      <c r="AU38" s="955">
        <v>75.854340000000036</v>
      </c>
      <c r="AV38" s="955">
        <v>75.809160000000048</v>
      </c>
      <c r="AW38" s="955">
        <v>76.408650000000023</v>
      </c>
      <c r="AX38" s="955">
        <v>82.328850000000017</v>
      </c>
      <c r="AY38" s="956"/>
      <c r="AZ38" s="956"/>
      <c r="BA38" s="956"/>
      <c r="BB38" s="956"/>
      <c r="BC38" s="956"/>
      <c r="BD38" s="956"/>
      <c r="BE38" s="956"/>
      <c r="BF38" s="957"/>
    </row>
    <row r="39" spans="24:58" ht="15" customHeight="1">
      <c r="X39" s="991" t="s">
        <v>486</v>
      </c>
      <c r="Y39" s="998"/>
      <c r="Z39" s="999"/>
      <c r="AA39" s="1001">
        <f>SUM(AA40:AA41)</f>
        <v>608.8830323714285</v>
      </c>
      <c r="AB39" s="1001">
        <f t="shared" ref="AB39:AX39" si="10">SUM(AB40:AB41)</f>
        <v>547.87568817142858</v>
      </c>
      <c r="AC39" s="1001">
        <f t="shared" si="10"/>
        <v>493.0069734857143</v>
      </c>
      <c r="AD39" s="1001">
        <f t="shared" si="10"/>
        <v>523.52121873333328</v>
      </c>
      <c r="AE39" s="1001">
        <f t="shared" si="10"/>
        <v>342.54281495238104</v>
      </c>
      <c r="AF39" s="1001">
        <f t="shared" si="10"/>
        <v>359.12538566666672</v>
      </c>
      <c r="AG39" s="1001">
        <f t="shared" si="10"/>
        <v>349.6185054476191</v>
      </c>
      <c r="AH39" s="1001">
        <f t="shared" si="10"/>
        <v>371.50371699047616</v>
      </c>
      <c r="AI39" s="1001">
        <f t="shared" si="10"/>
        <v>376.93193486666661</v>
      </c>
      <c r="AJ39" s="1001">
        <f t="shared" si="10"/>
        <v>370.29462349523817</v>
      </c>
      <c r="AK39" s="1001">
        <f t="shared" si="10"/>
        <v>442.53070567619039</v>
      </c>
      <c r="AL39" s="1001">
        <f t="shared" si="10"/>
        <v>367.68445549523807</v>
      </c>
      <c r="AM39" s="1001">
        <f t="shared" si="10"/>
        <v>408.14204954285714</v>
      </c>
      <c r="AN39" s="1001">
        <f t="shared" si="10"/>
        <v>430.18884228571432</v>
      </c>
      <c r="AO39" s="1001">
        <f t="shared" si="10"/>
        <v>402.22257040952377</v>
      </c>
      <c r="AP39" s="1001">
        <f t="shared" si="10"/>
        <v>410.55994037142864</v>
      </c>
      <c r="AQ39" s="1001">
        <f t="shared" si="10"/>
        <v>383.4825898095238</v>
      </c>
      <c r="AR39" s="1001">
        <f t="shared" si="10"/>
        <v>500.07924591428571</v>
      </c>
      <c r="AS39" s="1001">
        <f t="shared" si="10"/>
        <v>439.97515058095235</v>
      </c>
      <c r="AT39" s="1001">
        <f t="shared" si="10"/>
        <v>390.10057879047622</v>
      </c>
      <c r="AU39" s="1001">
        <f t="shared" si="10"/>
        <v>402.94034859047622</v>
      </c>
      <c r="AV39" s="1001">
        <f t="shared" si="10"/>
        <v>408.54127652380953</v>
      </c>
      <c r="AW39" s="1001">
        <f t="shared" si="10"/>
        <v>531.74034665714294</v>
      </c>
      <c r="AX39" s="1001">
        <f t="shared" si="10"/>
        <v>531.74034665714294</v>
      </c>
      <c r="AY39" s="308"/>
      <c r="AZ39" s="308"/>
      <c r="BA39" s="308"/>
      <c r="BB39" s="308"/>
      <c r="BC39" s="308"/>
      <c r="BD39" s="308"/>
      <c r="BE39" s="308"/>
      <c r="BF39" s="309"/>
    </row>
    <row r="40" spans="24:58" ht="15" customHeight="1">
      <c r="X40" s="569"/>
      <c r="Y40" s="571" t="s">
        <v>464</v>
      </c>
      <c r="Z40" s="572"/>
      <c r="AA40" s="328">
        <v>550.23920379999993</v>
      </c>
      <c r="AB40" s="328">
        <v>527.37032626666667</v>
      </c>
      <c r="AC40" s="328">
        <v>477.13732586666669</v>
      </c>
      <c r="AD40" s="328">
        <v>481.58261873333328</v>
      </c>
      <c r="AE40" s="328">
        <v>292.75650066666674</v>
      </c>
      <c r="AF40" s="328">
        <v>303.52845233333341</v>
      </c>
      <c r="AG40" s="328">
        <v>292.73561973333341</v>
      </c>
      <c r="AH40" s="328">
        <v>303.65330746666666</v>
      </c>
      <c r="AI40" s="328">
        <v>300.00380153333327</v>
      </c>
      <c r="AJ40" s="328">
        <v>293.56731873333337</v>
      </c>
      <c r="AK40" s="328">
        <v>332.90198186666657</v>
      </c>
      <c r="AL40" s="328">
        <v>247.34728406666662</v>
      </c>
      <c r="AM40" s="328">
        <v>269.91772573333333</v>
      </c>
      <c r="AN40" s="328">
        <v>246.39832800000002</v>
      </c>
      <c r="AO40" s="328">
        <v>236.30097993333328</v>
      </c>
      <c r="AP40" s="328">
        <v>231.29451180000001</v>
      </c>
      <c r="AQ40" s="328">
        <v>230.36059933333334</v>
      </c>
      <c r="AR40" s="328">
        <v>325.00062686666666</v>
      </c>
      <c r="AS40" s="328">
        <v>305.7365982</v>
      </c>
      <c r="AT40" s="328">
        <v>270.15270260000005</v>
      </c>
      <c r="AU40" s="328">
        <v>242.88427239999999</v>
      </c>
      <c r="AV40" s="328">
        <v>246.77580033333334</v>
      </c>
      <c r="AW40" s="328">
        <v>369.97487046666669</v>
      </c>
      <c r="AX40" s="328">
        <v>369.97487046666669</v>
      </c>
      <c r="AY40" s="296"/>
      <c r="AZ40" s="296"/>
      <c r="BA40" s="296"/>
      <c r="BB40" s="296"/>
      <c r="BC40" s="296"/>
      <c r="BD40" s="296"/>
      <c r="BE40" s="296"/>
      <c r="BF40" s="329"/>
    </row>
    <row r="41" spans="24:58" ht="15" customHeight="1" thickBot="1">
      <c r="X41" s="947"/>
      <c r="Y41" s="948" t="s">
        <v>465</v>
      </c>
      <c r="Z41" s="949"/>
      <c r="AA41" s="950">
        <v>58.643828571428571</v>
      </c>
      <c r="AB41" s="950">
        <v>20.505361904761902</v>
      </c>
      <c r="AC41" s="950">
        <v>15.869647619047624</v>
      </c>
      <c r="AD41" s="950">
        <v>41.938600000000008</v>
      </c>
      <c r="AE41" s="950">
        <v>49.786314285714298</v>
      </c>
      <c r="AF41" s="950">
        <v>55.59693333333334</v>
      </c>
      <c r="AG41" s="950">
        <v>56.88288571428572</v>
      </c>
      <c r="AH41" s="950">
        <v>67.850409523809532</v>
      </c>
      <c r="AI41" s="950">
        <v>76.928133333333349</v>
      </c>
      <c r="AJ41" s="950">
        <v>76.727304761904776</v>
      </c>
      <c r="AK41" s="950">
        <v>109.62872380952382</v>
      </c>
      <c r="AL41" s="950">
        <v>120.33717142857144</v>
      </c>
      <c r="AM41" s="950">
        <v>138.22432380952381</v>
      </c>
      <c r="AN41" s="950">
        <v>183.79051428571429</v>
      </c>
      <c r="AO41" s="950">
        <v>165.92159047619046</v>
      </c>
      <c r="AP41" s="950">
        <v>179.2654285714286</v>
      </c>
      <c r="AQ41" s="950">
        <v>153.12199047619049</v>
      </c>
      <c r="AR41" s="950">
        <v>175.07861904761904</v>
      </c>
      <c r="AS41" s="950">
        <v>134.23855238095237</v>
      </c>
      <c r="AT41" s="950">
        <v>119.94787619047619</v>
      </c>
      <c r="AU41" s="950">
        <v>160.05607619047623</v>
      </c>
      <c r="AV41" s="950">
        <v>161.76547619047619</v>
      </c>
      <c r="AW41" s="950">
        <v>161.76547619047619</v>
      </c>
      <c r="AX41" s="950">
        <v>161.76547619047619</v>
      </c>
      <c r="AY41" s="951"/>
      <c r="AZ41" s="951"/>
      <c r="BA41" s="951"/>
      <c r="BB41" s="951"/>
      <c r="BC41" s="951"/>
      <c r="BD41" s="951"/>
      <c r="BE41" s="951"/>
      <c r="BF41" s="952"/>
    </row>
    <row r="42" spans="24:58" ht="15" customHeight="1">
      <c r="X42" s="991" t="s">
        <v>498</v>
      </c>
      <c r="Y42" s="992"/>
      <c r="Z42" s="993"/>
      <c r="AA42" s="1034">
        <f>SUM(AA43:AA44)</f>
        <v>-66454.510849557206</v>
      </c>
      <c r="AB42" s="1034">
        <f t="shared" ref="AB42:BE42" si="11">SUM(AB43:AB44)</f>
        <v>-74965.412820176061</v>
      </c>
      <c r="AC42" s="1034">
        <f t="shared" si="11"/>
        <v>-78718.174117949951</v>
      </c>
      <c r="AD42" s="1034">
        <f t="shared" si="11"/>
        <v>-80947.655634677503</v>
      </c>
      <c r="AE42" s="1034">
        <f t="shared" si="11"/>
        <v>-80501.709093333557</v>
      </c>
      <c r="AF42" s="1034">
        <f t="shared" si="11"/>
        <v>-81645.498270872064</v>
      </c>
      <c r="AG42" s="1034">
        <f t="shared" si="11"/>
        <v>-86941.775885287207</v>
      </c>
      <c r="AH42" s="1034">
        <f t="shared" si="11"/>
        <v>-87470.104605081724</v>
      </c>
      <c r="AI42" s="1034">
        <f t="shared" si="11"/>
        <v>-87341.876559995246</v>
      </c>
      <c r="AJ42" s="1034">
        <f t="shared" si="11"/>
        <v>-88250.534593598626</v>
      </c>
      <c r="AK42" s="1034">
        <f t="shared" si="11"/>
        <v>-90112.87235828118</v>
      </c>
      <c r="AL42" s="1034">
        <f t="shared" si="11"/>
        <v>-90048.567409354509</v>
      </c>
      <c r="AM42" s="1034">
        <f t="shared" si="11"/>
        <v>-89594.963156261103</v>
      </c>
      <c r="AN42" s="1034">
        <f t="shared" si="11"/>
        <v>-98995.965750342963</v>
      </c>
      <c r="AO42" s="1034">
        <f t="shared" si="11"/>
        <v>-95556.026043090984</v>
      </c>
      <c r="AP42" s="1034">
        <f t="shared" si="11"/>
        <v>-90066.355360617366</v>
      </c>
      <c r="AQ42" s="1034">
        <f t="shared" si="11"/>
        <v>-85045.838241490099</v>
      </c>
      <c r="AR42" s="1034">
        <f t="shared" si="11"/>
        <v>-80418.79543291399</v>
      </c>
      <c r="AS42" s="1034">
        <f t="shared" si="11"/>
        <v>-69784.351403658235</v>
      </c>
      <c r="AT42" s="1034">
        <f t="shared" si="11"/>
        <v>-67326.504227289755</v>
      </c>
      <c r="AU42" s="1034">
        <f t="shared" si="11"/>
        <v>-70414.059973897674</v>
      </c>
      <c r="AV42" s="1034">
        <f t="shared" si="11"/>
        <v>-71865.733614790079</v>
      </c>
      <c r="AW42" s="1034">
        <f t="shared" si="11"/>
        <v>-72399.438520636526</v>
      </c>
      <c r="AX42" s="1034">
        <f t="shared" si="11"/>
        <v>-64263.23376781393</v>
      </c>
      <c r="AY42" s="1001">
        <f t="shared" si="11"/>
        <v>0</v>
      </c>
      <c r="AZ42" s="1001">
        <f t="shared" si="11"/>
        <v>0</v>
      </c>
      <c r="BA42" s="1001">
        <f t="shared" si="11"/>
        <v>0</v>
      </c>
      <c r="BB42" s="1001">
        <f t="shared" si="11"/>
        <v>0</v>
      </c>
      <c r="BC42" s="1001">
        <f t="shared" si="11"/>
        <v>0</v>
      </c>
      <c r="BD42" s="1001">
        <f t="shared" si="11"/>
        <v>0</v>
      </c>
      <c r="BE42" s="1001">
        <f t="shared" si="11"/>
        <v>0</v>
      </c>
      <c r="BF42" s="1001"/>
    </row>
    <row r="43" spans="24:58" ht="15" customHeight="1">
      <c r="X43" s="556"/>
      <c r="Y43" s="571" t="s">
        <v>491</v>
      </c>
      <c r="Z43" s="572"/>
      <c r="AA43" s="1035">
        <v>-78902.020937315829</v>
      </c>
      <c r="AB43" s="1035">
        <v>-86059.647528925925</v>
      </c>
      <c r="AC43" s="1035">
        <v>-86410.825478201921</v>
      </c>
      <c r="AD43" s="1035">
        <v>-86731.440070921162</v>
      </c>
      <c r="AE43" s="1035">
        <v>-87083.966404539329</v>
      </c>
      <c r="AF43" s="1035">
        <v>-87440.557766704922</v>
      </c>
      <c r="AG43" s="1035">
        <v>-91086.833043110208</v>
      </c>
      <c r="AH43" s="1035">
        <v>-90919.552932044069</v>
      </c>
      <c r="AI43" s="1035">
        <v>-90788.972460336518</v>
      </c>
      <c r="AJ43" s="1035">
        <v>-90635.707992061507</v>
      </c>
      <c r="AK43" s="1035">
        <v>-90471.911837430045</v>
      </c>
      <c r="AL43" s="1035">
        <v>-90306.583275120429</v>
      </c>
      <c r="AM43" s="1035">
        <v>-90135.568275896236</v>
      </c>
      <c r="AN43" s="1035">
        <v>-98877.143292794746</v>
      </c>
      <c r="AO43" s="1035">
        <v>-98351.704026284002</v>
      </c>
      <c r="AP43" s="1035">
        <v>-92491.740565103217</v>
      </c>
      <c r="AQ43" s="1035">
        <v>-86656.250509622594</v>
      </c>
      <c r="AR43" s="1035">
        <v>-85392.460058264813</v>
      </c>
      <c r="AS43" s="1035">
        <v>-80162.561229461717</v>
      </c>
      <c r="AT43" s="1035">
        <v>-75335.71614238208</v>
      </c>
      <c r="AU43" s="1035">
        <v>-75877.850407890961</v>
      </c>
      <c r="AV43" s="1035">
        <v>-77640.814461842048</v>
      </c>
      <c r="AW43" s="1035">
        <v>-77226.36311597802</v>
      </c>
      <c r="AX43" s="1035">
        <v>-67996.186118978963</v>
      </c>
      <c r="AY43" s="328">
        <v>0</v>
      </c>
      <c r="AZ43" s="328">
        <v>0</v>
      </c>
      <c r="BA43" s="328">
        <v>0</v>
      </c>
      <c r="BB43" s="328">
        <v>0</v>
      </c>
      <c r="BC43" s="328">
        <v>0</v>
      </c>
      <c r="BD43" s="328">
        <v>0</v>
      </c>
      <c r="BE43" s="328">
        <v>0</v>
      </c>
      <c r="BF43" s="328"/>
    </row>
    <row r="44" spans="24:58" ht="15" customHeight="1">
      <c r="X44" s="556"/>
      <c r="Y44" s="1031" t="s">
        <v>492</v>
      </c>
      <c r="Z44" s="566"/>
      <c r="AA44" s="1036">
        <v>12447.510087758625</v>
      </c>
      <c r="AB44" s="1036">
        <v>11094.234708749862</v>
      </c>
      <c r="AC44" s="1036">
        <v>7692.6513602519744</v>
      </c>
      <c r="AD44" s="1036">
        <v>5783.7844362436617</v>
      </c>
      <c r="AE44" s="1036">
        <v>6582.257311205768</v>
      </c>
      <c r="AF44" s="1036">
        <v>5795.0594958328647</v>
      </c>
      <c r="AG44" s="1036">
        <v>4145.0571578230065</v>
      </c>
      <c r="AH44" s="1036">
        <v>3449.4483269623415</v>
      </c>
      <c r="AI44" s="1036">
        <v>3447.0959003412736</v>
      </c>
      <c r="AJ44" s="1036">
        <v>2385.1733984628795</v>
      </c>
      <c r="AK44" s="1036">
        <v>359.03947914886351</v>
      </c>
      <c r="AL44" s="1036">
        <v>258.01586576592086</v>
      </c>
      <c r="AM44" s="1036">
        <v>540.60511963513807</v>
      </c>
      <c r="AN44" s="1036">
        <v>-118.82245754821457</v>
      </c>
      <c r="AO44" s="1036">
        <v>2795.6779831930135</v>
      </c>
      <c r="AP44" s="1036">
        <v>2425.3852044858522</v>
      </c>
      <c r="AQ44" s="1036">
        <v>1610.4122681324991</v>
      </c>
      <c r="AR44" s="1036">
        <v>4973.6646253508243</v>
      </c>
      <c r="AS44" s="1036">
        <v>10378.209825803486</v>
      </c>
      <c r="AT44" s="1036">
        <v>8009.2119150923318</v>
      </c>
      <c r="AU44" s="1036">
        <v>5463.7904339932911</v>
      </c>
      <c r="AV44" s="1036">
        <v>5775.0808470519714</v>
      </c>
      <c r="AW44" s="1036">
        <v>4826.9245953414975</v>
      </c>
      <c r="AX44" s="1036">
        <v>3732.9523511650332</v>
      </c>
      <c r="AY44" s="1030">
        <v>0</v>
      </c>
      <c r="AZ44" s="1030">
        <v>0</v>
      </c>
      <c r="BA44" s="1030">
        <v>0</v>
      </c>
      <c r="BB44" s="1030">
        <v>0</v>
      </c>
      <c r="BC44" s="1030">
        <v>0</v>
      </c>
      <c r="BD44" s="1030">
        <v>0</v>
      </c>
      <c r="BE44" s="1030">
        <v>0</v>
      </c>
      <c r="BF44" s="1030"/>
    </row>
    <row r="45" spans="24:58" ht="15" customHeight="1">
      <c r="X45" s="556"/>
      <c r="Y45" s="1031" t="s">
        <v>493</v>
      </c>
      <c r="Z45" s="566"/>
      <c r="AA45" s="1036">
        <v>1143.8960710614431</v>
      </c>
      <c r="AB45" s="1036">
        <v>871.80224873824784</v>
      </c>
      <c r="AC45" s="1036">
        <v>151.58764670547649</v>
      </c>
      <c r="AD45" s="1036">
        <v>-179.9369952939962</v>
      </c>
      <c r="AE45" s="1036">
        <v>125.88483652376432</v>
      </c>
      <c r="AF45" s="1036">
        <v>713.52389553992396</v>
      </c>
      <c r="AG45" s="1036">
        <v>360.31853435139192</v>
      </c>
      <c r="AH45" s="1036">
        <v>73.632619002690717</v>
      </c>
      <c r="AI45" s="1036">
        <v>48.288866661227431</v>
      </c>
      <c r="AJ45" s="1036">
        <v>-374.98599545918535</v>
      </c>
      <c r="AK45" s="1036">
        <v>59.161472112843704</v>
      </c>
      <c r="AL45" s="1036">
        <v>-240.12318611332461</v>
      </c>
      <c r="AM45" s="1036">
        <v>-508.92606238236181</v>
      </c>
      <c r="AN45" s="1036">
        <v>-1181.6470144194086</v>
      </c>
      <c r="AO45" s="1036">
        <v>-921.82516755748475</v>
      </c>
      <c r="AP45" s="1036">
        <v>-1016.1174744141555</v>
      </c>
      <c r="AQ45" s="1036">
        <v>-458.70544562303905</v>
      </c>
      <c r="AR45" s="1036">
        <v>-974.00180227499266</v>
      </c>
      <c r="AS45" s="1036">
        <v>-1321.5188617830329</v>
      </c>
      <c r="AT45" s="1036">
        <v>-252.09978385907746</v>
      </c>
      <c r="AU45" s="1036">
        <v>-141.46211720635458</v>
      </c>
      <c r="AV45" s="1036">
        <v>177.29795046277042</v>
      </c>
      <c r="AW45" s="1036">
        <v>-164.77141547801651</v>
      </c>
      <c r="AX45" s="1036">
        <v>-219.18190169110028</v>
      </c>
      <c r="AY45" s="1030">
        <v>0</v>
      </c>
      <c r="AZ45" s="1030">
        <v>0</v>
      </c>
      <c r="BA45" s="1030">
        <v>0</v>
      </c>
      <c r="BB45" s="1030">
        <v>0</v>
      </c>
      <c r="BC45" s="1030">
        <v>0</v>
      </c>
      <c r="BD45" s="1030">
        <v>0</v>
      </c>
      <c r="BE45" s="1030">
        <v>0</v>
      </c>
      <c r="BF45" s="1030"/>
    </row>
    <row r="46" spans="24:58" ht="15" customHeight="1">
      <c r="X46" s="556"/>
      <c r="Y46" s="1031" t="s">
        <v>494</v>
      </c>
      <c r="Z46" s="566"/>
      <c r="AA46" s="1036">
        <v>90.243041174294618</v>
      </c>
      <c r="AB46" s="1036">
        <v>80.545520529111329</v>
      </c>
      <c r="AC46" s="1036">
        <v>253.19520989589159</v>
      </c>
      <c r="AD46" s="1036">
        <v>140.59115298708977</v>
      </c>
      <c r="AE46" s="1036">
        <v>116.37062173226678</v>
      </c>
      <c r="AF46" s="1036">
        <v>357.69362442669234</v>
      </c>
      <c r="AG46" s="1036">
        <v>635.13790998280615</v>
      </c>
      <c r="AH46" s="1036">
        <v>120.52231060000526</v>
      </c>
      <c r="AI46" s="1036">
        <v>483.20887484316808</v>
      </c>
      <c r="AJ46" s="1036">
        <v>455.2301808834639</v>
      </c>
      <c r="AK46" s="1036">
        <v>425.37919427929131</v>
      </c>
      <c r="AL46" s="1036">
        <v>386.21075925620863</v>
      </c>
      <c r="AM46" s="1036">
        <v>94.779010455367583</v>
      </c>
      <c r="AN46" s="1036">
        <v>62.688410464166886</v>
      </c>
      <c r="AO46" s="1036">
        <v>56.340807771062948</v>
      </c>
      <c r="AP46" s="1036">
        <v>56.619985855309352</v>
      </c>
      <c r="AQ46" s="1036">
        <v>41.450423157405638</v>
      </c>
      <c r="AR46" s="1036">
        <v>33.255001078436983</v>
      </c>
      <c r="AS46" s="1036">
        <v>34.361667831971886</v>
      </c>
      <c r="AT46" s="1036">
        <v>69.200403711636241</v>
      </c>
      <c r="AU46" s="1036">
        <v>51.182498974385858</v>
      </c>
      <c r="AV46" s="1036">
        <v>45.131513911881903</v>
      </c>
      <c r="AW46" s="1036">
        <v>31.673001848678432</v>
      </c>
      <c r="AX46" s="1036">
        <v>45.033138273720162</v>
      </c>
      <c r="AY46" s="1030">
        <v>0</v>
      </c>
      <c r="AZ46" s="1030">
        <v>0</v>
      </c>
      <c r="BA46" s="1030">
        <v>0</v>
      </c>
      <c r="BB46" s="1030">
        <v>0</v>
      </c>
      <c r="BC46" s="1030">
        <v>0</v>
      </c>
      <c r="BD46" s="1030">
        <v>0</v>
      </c>
      <c r="BE46" s="1030">
        <v>0</v>
      </c>
      <c r="BF46" s="1030"/>
    </row>
    <row r="47" spans="24:58" ht="15" customHeight="1">
      <c r="X47" s="556"/>
      <c r="Y47" s="1031" t="s">
        <v>495</v>
      </c>
      <c r="Z47" s="566"/>
      <c r="AA47" s="1036">
        <v>4234.9898930980917</v>
      </c>
      <c r="AB47" s="1036">
        <v>5100.631078079502</v>
      </c>
      <c r="AC47" s="1036">
        <v>5723.5426442957232</v>
      </c>
      <c r="AD47" s="1036">
        <v>3639.4345836781545</v>
      </c>
      <c r="AE47" s="1036">
        <v>2450.1803375961013</v>
      </c>
      <c r="AF47" s="1036">
        <v>2291.8859551777196</v>
      </c>
      <c r="AG47" s="1036">
        <v>1466.80356090648</v>
      </c>
      <c r="AH47" s="1036">
        <v>1024.7908475241984</v>
      </c>
      <c r="AI47" s="1036">
        <v>964.00619984342302</v>
      </c>
      <c r="AJ47" s="1036">
        <v>512.505419505497</v>
      </c>
      <c r="AK47" s="1036">
        <v>91.516275213503377</v>
      </c>
      <c r="AL47" s="1036">
        <v>-180.4775536429056</v>
      </c>
      <c r="AM47" s="1036">
        <v>-1098.5752787285815</v>
      </c>
      <c r="AN47" s="1036">
        <v>-1216.0967537627137</v>
      </c>
      <c r="AO47" s="1036">
        <v>-1222.2479038924803</v>
      </c>
      <c r="AP47" s="1036">
        <v>-487.50262715619783</v>
      </c>
      <c r="AQ47" s="1036">
        <v>-259.91543806397476</v>
      </c>
      <c r="AR47" s="1036">
        <v>-1260.3095059728817</v>
      </c>
      <c r="AS47" s="1036">
        <v>-680.77567453341567</v>
      </c>
      <c r="AT47" s="1036">
        <v>-489.54776777038751</v>
      </c>
      <c r="AU47" s="1036">
        <v>18.929375494519036</v>
      </c>
      <c r="AV47" s="1036">
        <v>-1025.405265847226</v>
      </c>
      <c r="AW47" s="1036">
        <v>-680.86018843087868</v>
      </c>
      <c r="AX47" s="1036">
        <v>-899.6963182613714</v>
      </c>
      <c r="AY47" s="1030">
        <v>0</v>
      </c>
      <c r="AZ47" s="1030">
        <v>0</v>
      </c>
      <c r="BA47" s="1030">
        <v>0</v>
      </c>
      <c r="BB47" s="1030">
        <v>0</v>
      </c>
      <c r="BC47" s="1030">
        <v>0</v>
      </c>
      <c r="BD47" s="1030">
        <v>0</v>
      </c>
      <c r="BE47" s="1030">
        <v>0</v>
      </c>
      <c r="BF47" s="1030"/>
    </row>
    <row r="48" spans="24:58" ht="15" customHeight="1">
      <c r="X48" s="556"/>
      <c r="Y48" s="1031" t="s">
        <v>496</v>
      </c>
      <c r="Z48" s="566"/>
      <c r="AA48" s="1036">
        <v>1557.3288788005866</v>
      </c>
      <c r="AB48" s="1036">
        <v>1741.3405841703175</v>
      </c>
      <c r="AC48" s="1036">
        <v>1396.5896706501073</v>
      </c>
      <c r="AD48" s="1036">
        <v>1710.4000951007367</v>
      </c>
      <c r="AE48" s="1036">
        <v>1541.4906633881842</v>
      </c>
      <c r="AF48" s="1036">
        <v>1306.8328304935017</v>
      </c>
      <c r="AG48" s="1036">
        <v>1223.8582943700396</v>
      </c>
      <c r="AH48" s="1036">
        <v>1587.4578440118439</v>
      </c>
      <c r="AI48" s="1036">
        <v>1208.6887319537011</v>
      </c>
      <c r="AJ48" s="1036">
        <v>1314.5264809987038</v>
      </c>
      <c r="AK48" s="1036">
        <v>967.96461024487132</v>
      </c>
      <c r="AL48" s="1036">
        <v>1030.6454602328743</v>
      </c>
      <c r="AM48" s="1036">
        <v>956.671879506084</v>
      </c>
      <c r="AN48" s="1036">
        <v>780.30840333765377</v>
      </c>
      <c r="AO48" s="1036">
        <v>793.6336563903817</v>
      </c>
      <c r="AP48" s="1036">
        <v>167.94114113570026</v>
      </c>
      <c r="AQ48" s="1036">
        <v>201.06514644260818</v>
      </c>
      <c r="AR48" s="1036">
        <v>121.70256665650187</v>
      </c>
      <c r="AS48" s="1036">
        <v>172.91778532486524</v>
      </c>
      <c r="AT48" s="1036">
        <v>146.73631230564663</v>
      </c>
      <c r="AU48" s="1036">
        <v>211.96697860152972</v>
      </c>
      <c r="AV48" s="1036">
        <v>127.50427941755687</v>
      </c>
      <c r="AW48" s="1036">
        <v>154.05173664961629</v>
      </c>
      <c r="AX48" s="1036">
        <v>106.80801277248285</v>
      </c>
      <c r="AY48" s="1030">
        <v>0</v>
      </c>
      <c r="AZ48" s="1030">
        <v>0</v>
      </c>
      <c r="BA48" s="1030">
        <v>0</v>
      </c>
      <c r="BB48" s="1030">
        <v>0</v>
      </c>
      <c r="BC48" s="1030">
        <v>0</v>
      </c>
      <c r="BD48" s="1030">
        <v>0</v>
      </c>
      <c r="BE48" s="1030">
        <v>0</v>
      </c>
      <c r="BF48" s="1030"/>
    </row>
    <row r="49" spans="24:58" ht="15" customHeight="1" thickBot="1">
      <c r="X49" s="570"/>
      <c r="Y49" s="1032" t="s">
        <v>497</v>
      </c>
      <c r="Z49" s="1033"/>
      <c r="AA49" s="1037">
        <v>946.71894860712871</v>
      </c>
      <c r="AB49" s="1037">
        <v>545.78530768839596</v>
      </c>
      <c r="AC49" s="1037">
        <v>2007.5607995566163</v>
      </c>
      <c r="AD49" s="1037">
        <v>2450.1334308860378</v>
      </c>
      <c r="AE49" s="1037">
        <v>3768.9923101892164</v>
      </c>
      <c r="AF49" s="1037">
        <v>2893.6633107475936</v>
      </c>
      <c r="AG49" s="1037">
        <v>4584.424468007117</v>
      </c>
      <c r="AH49" s="1037">
        <v>2616.5800900782087</v>
      </c>
      <c r="AI49" s="1037">
        <v>1448.2671595678587</v>
      </c>
      <c r="AJ49" s="1037">
        <v>2628.2167921185032</v>
      </c>
      <c r="AK49" s="1037">
        <v>2169.9501079728925</v>
      </c>
      <c r="AL49" s="1037">
        <v>2501.4826384395747</v>
      </c>
      <c r="AM49" s="1037">
        <v>1968.9331608359421</v>
      </c>
      <c r="AN49" s="1037">
        <v>2883.7284634210932</v>
      </c>
      <c r="AO49" s="1037">
        <v>1758.1911224441233</v>
      </c>
      <c r="AP49" s="1037">
        <v>1701.8323900956243</v>
      </c>
      <c r="AQ49" s="1037">
        <v>1356.4799216616977</v>
      </c>
      <c r="AR49" s="1037">
        <v>226.46104302539393</v>
      </c>
      <c r="AS49" s="1037">
        <v>226.47343490152429</v>
      </c>
      <c r="AT49" s="1037">
        <v>1291.291292688567</v>
      </c>
      <c r="AU49" s="1037">
        <v>906.86308156864402</v>
      </c>
      <c r="AV49" s="1037">
        <v>3317.2453437212871</v>
      </c>
      <c r="AW49" s="1037">
        <v>308.05763479227903</v>
      </c>
      <c r="AX49" s="1037">
        <v>570.47456654062682</v>
      </c>
      <c r="AY49" s="1029">
        <v>0</v>
      </c>
      <c r="AZ49" s="1029">
        <v>0</v>
      </c>
      <c r="BA49" s="1029">
        <v>0</v>
      </c>
      <c r="BB49" s="1029">
        <v>0</v>
      </c>
      <c r="BC49" s="1029">
        <v>0</v>
      </c>
      <c r="BD49" s="1029">
        <v>0</v>
      </c>
      <c r="BE49" s="1029">
        <v>0</v>
      </c>
      <c r="BF49" s="1029"/>
    </row>
    <row r="50" spans="24:58" ht="15" customHeight="1">
      <c r="X50" s="1002" t="s">
        <v>487</v>
      </c>
      <c r="Y50" s="1003"/>
      <c r="Z50" s="1004"/>
      <c r="AA50" s="1005">
        <f>SUM(AA51:AA52)</f>
        <v>13127.188513721094</v>
      </c>
      <c r="AB50" s="1005">
        <f t="shared" ref="AB50:AX50" si="12">SUM(AB51:AB52)</f>
        <v>13143.49671084719</v>
      </c>
      <c r="AC50" s="1005">
        <f t="shared" si="12"/>
        <v>14190.779559026152</v>
      </c>
      <c r="AD50" s="1005">
        <f t="shared" si="12"/>
        <v>13943.460593172314</v>
      </c>
      <c r="AE50" s="1005">
        <f t="shared" si="12"/>
        <v>16456.794407468285</v>
      </c>
      <c r="AF50" s="1005">
        <f t="shared" si="12"/>
        <v>16708.854252869278</v>
      </c>
      <c r="AG50" s="1005">
        <f t="shared" si="12"/>
        <v>17125.1883519857</v>
      </c>
      <c r="AH50" s="1005">
        <f t="shared" si="12"/>
        <v>17712.12000955125</v>
      </c>
      <c r="AI50" s="1005">
        <f t="shared" si="12"/>
        <v>17695.348980977771</v>
      </c>
      <c r="AJ50" s="1005">
        <f t="shared" si="12"/>
        <v>17493.478537616797</v>
      </c>
      <c r="AK50" s="1005">
        <f t="shared" si="12"/>
        <v>17642.14424974057</v>
      </c>
      <c r="AL50" s="1005">
        <f t="shared" si="12"/>
        <v>16389.455572246381</v>
      </c>
      <c r="AM50" s="1005">
        <f t="shared" si="12"/>
        <v>15770.113408900263</v>
      </c>
      <c r="AN50" s="1005">
        <f t="shared" si="12"/>
        <v>15707.39652594781</v>
      </c>
      <c r="AO50" s="1005">
        <f t="shared" si="12"/>
        <v>15153.870119321098</v>
      </c>
      <c r="AP50" s="1005">
        <f t="shared" si="12"/>
        <v>14609.817292546395</v>
      </c>
      <c r="AQ50" s="1005">
        <f t="shared" si="12"/>
        <v>13770.178541004138</v>
      </c>
      <c r="AR50" s="1005">
        <f t="shared" si="12"/>
        <v>13651.076763245846</v>
      </c>
      <c r="AS50" s="1005">
        <f t="shared" si="12"/>
        <v>15264.362854337543</v>
      </c>
      <c r="AT50" s="1005">
        <f t="shared" si="12"/>
        <v>12553.568280834937</v>
      </c>
      <c r="AU50" s="1005">
        <f t="shared" si="12"/>
        <v>13075.477014077753</v>
      </c>
      <c r="AV50" s="1005">
        <f t="shared" si="12"/>
        <v>12584.316084800163</v>
      </c>
      <c r="AW50" s="1005">
        <f t="shared" si="12"/>
        <v>13160.990795017327</v>
      </c>
      <c r="AX50" s="1005">
        <f t="shared" si="12"/>
        <v>13306.683512104999</v>
      </c>
      <c r="AY50" s="945"/>
      <c r="AZ50" s="945"/>
      <c r="BA50" s="945"/>
      <c r="BB50" s="945"/>
      <c r="BC50" s="945"/>
      <c r="BD50" s="945"/>
      <c r="BE50" s="945"/>
      <c r="BF50" s="946" t="s">
        <v>249</v>
      </c>
    </row>
    <row r="51" spans="24:58" ht="15" customHeight="1">
      <c r="X51" s="569"/>
      <c r="Y51" s="571" t="s">
        <v>466</v>
      </c>
      <c r="Z51" s="572"/>
      <c r="AA51" s="328">
        <v>12424.358243728177</v>
      </c>
      <c r="AB51" s="328">
        <v>12457.050510604888</v>
      </c>
      <c r="AC51" s="328">
        <v>13491.881913312984</v>
      </c>
      <c r="AD51" s="328">
        <v>13262.715116842475</v>
      </c>
      <c r="AE51" s="328">
        <v>15754.880913536417</v>
      </c>
      <c r="AF51" s="328">
        <v>16041.025518136634</v>
      </c>
      <c r="AG51" s="328">
        <v>16484.720502588574</v>
      </c>
      <c r="AH51" s="328">
        <v>17056.889437872578</v>
      </c>
      <c r="AI51" s="328">
        <v>17086.230257302534</v>
      </c>
      <c r="AJ51" s="328">
        <v>16840.903510565735</v>
      </c>
      <c r="AK51" s="328">
        <v>16986.229817081476</v>
      </c>
      <c r="AL51" s="328">
        <v>15758.925761223079</v>
      </c>
      <c r="AM51" s="328">
        <v>15193.066976590777</v>
      </c>
      <c r="AN51" s="328">
        <v>15190.869708625942</v>
      </c>
      <c r="AO51" s="328">
        <v>14647.17085090535</v>
      </c>
      <c r="AP51" s="328">
        <v>14103.002910356574</v>
      </c>
      <c r="AQ51" s="328">
        <v>13247.818669515505</v>
      </c>
      <c r="AR51" s="328">
        <v>13089.878400817819</v>
      </c>
      <c r="AS51" s="328">
        <v>14733.951178914316</v>
      </c>
      <c r="AT51" s="328">
        <v>12039.880392420035</v>
      </c>
      <c r="AU51" s="328">
        <v>12548.562923161116</v>
      </c>
      <c r="AV51" s="328">
        <v>12060.19073019845</v>
      </c>
      <c r="AW51" s="328">
        <v>12645.925647944541</v>
      </c>
      <c r="AX51" s="328">
        <v>12760.069780713417</v>
      </c>
      <c r="AY51" s="296"/>
      <c r="AZ51" s="296"/>
      <c r="BA51" s="296"/>
      <c r="BB51" s="296"/>
      <c r="BC51" s="296"/>
      <c r="BD51" s="296"/>
      <c r="BE51" s="296"/>
      <c r="BF51" s="329"/>
    </row>
    <row r="52" spans="24:58" ht="15" customHeight="1" thickBot="1">
      <c r="X52" s="573"/>
      <c r="Y52" s="574" t="s">
        <v>578</v>
      </c>
      <c r="Z52" s="575"/>
      <c r="AA52" s="330">
        <v>702.83026999291678</v>
      </c>
      <c r="AB52" s="330">
        <v>686.44620024230187</v>
      </c>
      <c r="AC52" s="330">
        <v>698.89764571316766</v>
      </c>
      <c r="AD52" s="330">
        <v>680.74547632983922</v>
      </c>
      <c r="AE52" s="330">
        <v>701.91349393186852</v>
      </c>
      <c r="AF52" s="330">
        <v>667.82873473264453</v>
      </c>
      <c r="AG52" s="330">
        <v>640.46784939712438</v>
      </c>
      <c r="AH52" s="330">
        <v>655.23057167867137</v>
      </c>
      <c r="AI52" s="330">
        <v>609.1187236752379</v>
      </c>
      <c r="AJ52" s="330">
        <v>652.57502705106276</v>
      </c>
      <c r="AK52" s="330">
        <v>655.91443265909516</v>
      </c>
      <c r="AL52" s="330">
        <v>630.52981102330273</v>
      </c>
      <c r="AM52" s="330">
        <v>577.04643230948568</v>
      </c>
      <c r="AN52" s="330">
        <v>516.5268173218675</v>
      </c>
      <c r="AO52" s="330">
        <v>506.69926841574829</v>
      </c>
      <c r="AP52" s="330">
        <v>506.81438218982044</v>
      </c>
      <c r="AQ52" s="330">
        <v>522.35987148863205</v>
      </c>
      <c r="AR52" s="330">
        <v>561.19836242802796</v>
      </c>
      <c r="AS52" s="330">
        <v>530.41167542322773</v>
      </c>
      <c r="AT52" s="330">
        <v>513.68788841490209</v>
      </c>
      <c r="AU52" s="330">
        <v>526.91409091663695</v>
      </c>
      <c r="AV52" s="330">
        <v>524.12535460171284</v>
      </c>
      <c r="AW52" s="330">
        <v>515.06514707278666</v>
      </c>
      <c r="AX52" s="330">
        <v>546.6137313915815</v>
      </c>
      <c r="AY52" s="331"/>
      <c r="AZ52" s="331"/>
      <c r="BA52" s="331"/>
      <c r="BB52" s="331"/>
      <c r="BC52" s="331"/>
      <c r="BD52" s="331"/>
      <c r="BE52" s="331"/>
      <c r="BF52" s="332"/>
    </row>
    <row r="53" spans="24:58" ht="15" customHeight="1" thickTop="1" thickBot="1">
      <c r="X53" s="1038" t="s">
        <v>499</v>
      </c>
      <c r="Y53" s="576"/>
      <c r="Z53" s="577"/>
      <c r="AA53" s="310">
        <f>SUM(AA5,AA26,AA27,AA39,AA42,AA50)</f>
        <v>1087948.2438768959</v>
      </c>
      <c r="AB53" s="310">
        <f t="shared" ref="AB53:BE53" si="13">SUM(AB5,AB26,AB27,AB39,AB42,AB50)</f>
        <v>1088065.2809061685</v>
      </c>
      <c r="AC53" s="310">
        <f t="shared" si="13"/>
        <v>1094103.1316727307</v>
      </c>
      <c r="AD53" s="310">
        <f t="shared" si="13"/>
        <v>1085451.6340432102</v>
      </c>
      <c r="AE53" s="310">
        <f t="shared" si="13"/>
        <v>1146722.5019140362</v>
      </c>
      <c r="AF53" s="310">
        <f t="shared" si="13"/>
        <v>1159117.1337799253</v>
      </c>
      <c r="AG53" s="310">
        <f t="shared" si="13"/>
        <v>1166837.8628471065</v>
      </c>
      <c r="AH53" s="310">
        <f t="shared" si="13"/>
        <v>1163873.3950083083</v>
      </c>
      <c r="AI53" s="310">
        <f t="shared" si="13"/>
        <v>1129358.5058619266</v>
      </c>
      <c r="AJ53" s="310">
        <f t="shared" si="13"/>
        <v>1163412.4632893493</v>
      </c>
      <c r="AK53" s="310">
        <f t="shared" si="13"/>
        <v>1182391.95451011</v>
      </c>
      <c r="AL53" s="310">
        <f t="shared" si="13"/>
        <v>1165719.698392163</v>
      </c>
      <c r="AM53" s="310">
        <f t="shared" si="13"/>
        <v>1203182.9923753084</v>
      </c>
      <c r="AN53" s="310">
        <f t="shared" si="13"/>
        <v>1198860.7235650045</v>
      </c>
      <c r="AO53" s="310">
        <f t="shared" si="13"/>
        <v>1201275.9138966401</v>
      </c>
      <c r="AP53" s="310">
        <f t="shared" si="13"/>
        <v>1214309.6046429039</v>
      </c>
      <c r="AQ53" s="310">
        <f t="shared" si="13"/>
        <v>1197143.08309988</v>
      </c>
      <c r="AR53" s="310">
        <f t="shared" si="13"/>
        <v>1237813.1080414308</v>
      </c>
      <c r="AS53" s="310">
        <f t="shared" si="13"/>
        <v>1164166.2283441829</v>
      </c>
      <c r="AT53" s="310">
        <f t="shared" si="13"/>
        <v>1093806.3692795208</v>
      </c>
      <c r="AU53" s="310">
        <f t="shared" si="13"/>
        <v>1141120.5440533718</v>
      </c>
      <c r="AV53" s="310">
        <f t="shared" si="13"/>
        <v>1188893.9324903295</v>
      </c>
      <c r="AW53" s="310">
        <f t="shared" si="13"/>
        <v>1223101.0458732606</v>
      </c>
      <c r="AX53" s="310">
        <f t="shared" si="13"/>
        <v>1246428.1891736977</v>
      </c>
      <c r="AY53" s="310">
        <f t="shared" si="13"/>
        <v>0</v>
      </c>
      <c r="AZ53" s="310">
        <f t="shared" si="13"/>
        <v>0</v>
      </c>
      <c r="BA53" s="310">
        <f t="shared" si="13"/>
        <v>0</v>
      </c>
      <c r="BB53" s="310">
        <f t="shared" si="13"/>
        <v>0</v>
      </c>
      <c r="BC53" s="310">
        <f t="shared" si="13"/>
        <v>0</v>
      </c>
      <c r="BD53" s="310">
        <f t="shared" si="13"/>
        <v>0</v>
      </c>
      <c r="BE53" s="310">
        <f t="shared" si="13"/>
        <v>0</v>
      </c>
      <c r="BF53" s="311"/>
    </row>
    <row r="54" spans="24:58" ht="15" customHeight="1" thickBot="1">
      <c r="X54" s="1038" t="s">
        <v>500</v>
      </c>
      <c r="Y54" s="576"/>
      <c r="Z54" s="577"/>
      <c r="AA54" s="310">
        <f>SUM(AA5,AA26,AA27,AA39,AA50)</f>
        <v>1154402.754726453</v>
      </c>
      <c r="AB54" s="310">
        <f t="shared" ref="AB54:BE54" si="14">SUM(AB5,AB26,AB27,AB39,AB50)</f>
        <v>1163030.6937263445</v>
      </c>
      <c r="AC54" s="310">
        <f t="shared" si="14"/>
        <v>1172821.3057906807</v>
      </c>
      <c r="AD54" s="310">
        <f t="shared" si="14"/>
        <v>1166399.2896778877</v>
      </c>
      <c r="AE54" s="310">
        <f t="shared" si="14"/>
        <v>1227224.2110073697</v>
      </c>
      <c r="AF54" s="310">
        <f t="shared" si="14"/>
        <v>1240762.6320507973</v>
      </c>
      <c r="AG54" s="310">
        <f t="shared" si="14"/>
        <v>1253779.6387323937</v>
      </c>
      <c r="AH54" s="310">
        <f t="shared" si="14"/>
        <v>1251343.4996133901</v>
      </c>
      <c r="AI54" s="310">
        <f t="shared" si="14"/>
        <v>1216700.3824219219</v>
      </c>
      <c r="AJ54" s="310">
        <f t="shared" si="14"/>
        <v>1251662.997882948</v>
      </c>
      <c r="AK54" s="310">
        <f t="shared" si="14"/>
        <v>1272504.8268683911</v>
      </c>
      <c r="AL54" s="310">
        <f t="shared" si="14"/>
        <v>1255768.2658015175</v>
      </c>
      <c r="AM54" s="310">
        <f t="shared" si="14"/>
        <v>1292777.9555315694</v>
      </c>
      <c r="AN54" s="310">
        <f t="shared" si="14"/>
        <v>1297856.6893153475</v>
      </c>
      <c r="AO54" s="310">
        <f t="shared" si="14"/>
        <v>1296831.939939731</v>
      </c>
      <c r="AP54" s="310">
        <f t="shared" si="14"/>
        <v>1304375.9600035213</v>
      </c>
      <c r="AQ54" s="310">
        <f t="shared" si="14"/>
        <v>1282188.9213413701</v>
      </c>
      <c r="AR54" s="310">
        <f t="shared" si="14"/>
        <v>1318231.9034743449</v>
      </c>
      <c r="AS54" s="310">
        <f t="shared" si="14"/>
        <v>1233950.5797478412</v>
      </c>
      <c r="AT54" s="310">
        <f t="shared" si="14"/>
        <v>1161132.8735068105</v>
      </c>
      <c r="AU54" s="310">
        <f t="shared" si="14"/>
        <v>1211534.6040272694</v>
      </c>
      <c r="AV54" s="310">
        <f t="shared" si="14"/>
        <v>1260759.6661051195</v>
      </c>
      <c r="AW54" s="310">
        <f t="shared" si="14"/>
        <v>1295500.484393897</v>
      </c>
      <c r="AX54" s="310">
        <f t="shared" si="14"/>
        <v>1310691.4229415117</v>
      </c>
      <c r="AY54" s="310">
        <f t="shared" si="14"/>
        <v>0</v>
      </c>
      <c r="AZ54" s="310">
        <f t="shared" si="14"/>
        <v>0</v>
      </c>
      <c r="BA54" s="310">
        <f t="shared" si="14"/>
        <v>0</v>
      </c>
      <c r="BB54" s="310">
        <f t="shared" si="14"/>
        <v>0</v>
      </c>
      <c r="BC54" s="310">
        <f t="shared" si="14"/>
        <v>0</v>
      </c>
      <c r="BD54" s="310">
        <f t="shared" si="14"/>
        <v>0</v>
      </c>
      <c r="BE54" s="310">
        <f t="shared" si="14"/>
        <v>0</v>
      </c>
      <c r="BF54" s="311"/>
    </row>
    <row r="55" spans="24:58">
      <c r="AA55" s="30"/>
      <c r="AB55" s="30"/>
      <c r="AC55" s="30"/>
      <c r="AD55" s="30"/>
      <c r="AE55" s="30"/>
      <c r="AF55" s="30"/>
      <c r="AG55" s="30"/>
      <c r="AH55" s="30"/>
      <c r="AI55" s="30"/>
      <c r="AJ55" s="30"/>
      <c r="AK55" s="30"/>
      <c r="AL55" s="30"/>
      <c r="AM55" s="30"/>
      <c r="AN55" s="30"/>
      <c r="AO55" s="30"/>
      <c r="AP55" s="30"/>
      <c r="AQ55" s="30"/>
      <c r="AR55" s="30"/>
      <c r="AS55" s="290"/>
      <c r="AT55" s="30"/>
      <c r="AU55" s="30"/>
      <c r="AV55" s="30"/>
      <c r="AW55" s="30"/>
      <c r="AX55" s="30"/>
      <c r="AY55" s="30"/>
      <c r="AZ55" s="30"/>
      <c r="BA55" s="30"/>
      <c r="BB55" s="30"/>
      <c r="BC55" s="30"/>
      <c r="BD55" s="30"/>
      <c r="BE55" s="30"/>
    </row>
    <row r="56" spans="24:58">
      <c r="X56" s="314" t="s">
        <v>519</v>
      </c>
      <c r="Y56" s="314"/>
      <c r="Z56" s="314"/>
      <c r="AA56" s="1052"/>
      <c r="AB56" s="1052"/>
      <c r="AC56" s="1052"/>
      <c r="AD56" s="1052"/>
      <c r="AE56" s="1052"/>
      <c r="AF56" s="1052"/>
      <c r="AG56" s="1052"/>
      <c r="AH56" s="1052"/>
      <c r="AI56" s="30"/>
      <c r="AJ56" s="30"/>
      <c r="AK56" s="30"/>
      <c r="AL56" s="30"/>
      <c r="AM56" s="30"/>
      <c r="AN56" s="30"/>
      <c r="AO56" s="30"/>
      <c r="AP56" s="30"/>
      <c r="AQ56" s="30"/>
      <c r="AR56" s="30"/>
      <c r="AS56" s="290"/>
      <c r="AT56" s="30"/>
      <c r="AU56" s="30"/>
      <c r="AV56" s="30"/>
      <c r="AW56" s="30"/>
      <c r="AX56" s="30"/>
      <c r="AY56" s="30"/>
      <c r="AZ56" s="30"/>
      <c r="BA56" s="30"/>
      <c r="BB56" s="30"/>
      <c r="BC56" s="30"/>
      <c r="BD56" s="30"/>
      <c r="BE56" s="30"/>
    </row>
    <row r="57" spans="24:58">
      <c r="X57" s="314" t="s">
        <v>520</v>
      </c>
      <c r="Y57" s="314"/>
      <c r="Z57" s="314"/>
      <c r="AA57" s="1053"/>
      <c r="AB57" s="314"/>
      <c r="AC57" s="314"/>
      <c r="AD57" s="314"/>
      <c r="AE57" s="314"/>
      <c r="AF57" s="314"/>
      <c r="AG57" s="314"/>
      <c r="AH57" s="314"/>
    </row>
    <row r="58" spans="24:58">
      <c r="X58" s="1054" t="s">
        <v>521</v>
      </c>
      <c r="Y58" s="314"/>
      <c r="Z58" s="314"/>
      <c r="AA58" s="314"/>
      <c r="AB58" s="314"/>
      <c r="AC58" s="314"/>
      <c r="AD58" s="314"/>
      <c r="AE58" s="314"/>
      <c r="AF58" s="314"/>
      <c r="AG58" s="314"/>
      <c r="AH58" s="314"/>
    </row>
    <row r="59" spans="24:58">
      <c r="X59" s="314" t="s">
        <v>522</v>
      </c>
      <c r="Y59" s="314"/>
      <c r="Z59" s="314"/>
      <c r="AA59" s="1054"/>
      <c r="AB59" s="314"/>
      <c r="AC59" s="314"/>
      <c r="AD59" s="314"/>
      <c r="AE59" s="314"/>
      <c r="AF59" s="314"/>
      <c r="AG59" s="314"/>
      <c r="AH59" s="314"/>
    </row>
    <row r="60" spans="24:58">
      <c r="X60" s="1055" t="s">
        <v>523</v>
      </c>
      <c r="Y60" s="1055"/>
      <c r="Z60" s="1055"/>
      <c r="AA60" s="1056"/>
      <c r="AB60" s="1055"/>
      <c r="AC60" s="1055"/>
      <c r="AD60" s="1055"/>
      <c r="AE60" s="1055"/>
      <c r="AF60" s="1055"/>
      <c r="AG60" s="314"/>
      <c r="AH60" s="314"/>
    </row>
    <row r="61" spans="24:58">
      <c r="AA61" s="173"/>
    </row>
    <row r="62" spans="24:58">
      <c r="AA62" s="30"/>
      <c r="AB62" s="30"/>
      <c r="AC62" s="30"/>
      <c r="AD62" s="30"/>
      <c r="AE62" s="30"/>
      <c r="AF62" s="30"/>
      <c r="AG62" s="30"/>
      <c r="AH62" s="30"/>
      <c r="AI62" s="30"/>
      <c r="AJ62" s="30"/>
      <c r="AK62" s="30"/>
      <c r="AL62" s="30"/>
      <c r="AM62" s="30"/>
      <c r="AN62" s="30"/>
      <c r="AO62" s="30"/>
      <c r="AP62" s="30"/>
      <c r="AQ62" s="30"/>
      <c r="AR62" s="30"/>
      <c r="AS62" s="30"/>
      <c r="AT62" s="30"/>
      <c r="AU62" s="30"/>
      <c r="AV62" s="30"/>
      <c r="AW62" s="30"/>
      <c r="AX62" s="30"/>
      <c r="AY62" s="30"/>
      <c r="AZ62" s="30"/>
      <c r="BA62" s="30"/>
      <c r="BB62" s="30"/>
      <c r="BC62" s="30"/>
      <c r="BD62" s="30"/>
      <c r="BE62" s="30"/>
    </row>
    <row r="63" spans="24:58" ht="16.2">
      <c r="Z63" s="1" t="s">
        <v>250</v>
      </c>
      <c r="AA63" s="30"/>
      <c r="AB63" s="30"/>
      <c r="AC63" s="30"/>
      <c r="AD63" s="30"/>
      <c r="AE63" s="30"/>
      <c r="AF63" s="30"/>
      <c r="AG63" s="30"/>
      <c r="AH63" s="30"/>
      <c r="AI63" s="30"/>
      <c r="AJ63" s="30"/>
      <c r="AK63" s="30"/>
      <c r="AL63" s="30"/>
      <c r="AM63" s="30"/>
      <c r="AN63" s="30"/>
      <c r="AO63" s="30"/>
      <c r="AP63" s="30"/>
      <c r="AQ63" s="30"/>
      <c r="AR63" s="30"/>
      <c r="AS63" s="30"/>
      <c r="AT63" s="30"/>
      <c r="AU63" s="30"/>
      <c r="AV63" s="30"/>
      <c r="AW63" s="30"/>
      <c r="AX63" s="30"/>
      <c r="AY63" s="30"/>
      <c r="AZ63" s="30"/>
      <c r="BA63" s="30"/>
      <c r="BB63" s="30"/>
      <c r="BC63" s="30"/>
      <c r="BD63" s="30"/>
      <c r="BE63" s="30"/>
    </row>
    <row r="64" spans="24:58">
      <c r="Z64" s="512" t="s">
        <v>76</v>
      </c>
      <c r="AA64" s="13">
        <v>1990</v>
      </c>
      <c r="AB64" s="13">
        <f t="shared" ref="AB64:BE64" si="15">AA64+1</f>
        <v>1991</v>
      </c>
      <c r="AC64" s="13">
        <f t="shared" si="15"/>
        <v>1992</v>
      </c>
      <c r="AD64" s="13">
        <f t="shared" si="15"/>
        <v>1993</v>
      </c>
      <c r="AE64" s="13">
        <f t="shared" si="15"/>
        <v>1994</v>
      </c>
      <c r="AF64" s="13">
        <f t="shared" si="15"/>
        <v>1995</v>
      </c>
      <c r="AG64" s="13">
        <f t="shared" si="15"/>
        <v>1996</v>
      </c>
      <c r="AH64" s="13">
        <f t="shared" si="15"/>
        <v>1997</v>
      </c>
      <c r="AI64" s="13">
        <f t="shared" si="15"/>
        <v>1998</v>
      </c>
      <c r="AJ64" s="13">
        <f t="shared" si="15"/>
        <v>1999</v>
      </c>
      <c r="AK64" s="13">
        <f t="shared" si="15"/>
        <v>2000</v>
      </c>
      <c r="AL64" s="13">
        <f t="shared" si="15"/>
        <v>2001</v>
      </c>
      <c r="AM64" s="13">
        <f t="shared" si="15"/>
        <v>2002</v>
      </c>
      <c r="AN64" s="13">
        <f t="shared" si="15"/>
        <v>2003</v>
      </c>
      <c r="AO64" s="13">
        <f t="shared" si="15"/>
        <v>2004</v>
      </c>
      <c r="AP64" s="13">
        <f t="shared" si="15"/>
        <v>2005</v>
      </c>
      <c r="AQ64" s="13">
        <f t="shared" si="15"/>
        <v>2006</v>
      </c>
      <c r="AR64" s="13">
        <f t="shared" si="15"/>
        <v>2007</v>
      </c>
      <c r="AS64" s="13">
        <f t="shared" si="15"/>
        <v>2008</v>
      </c>
      <c r="AT64" s="13">
        <f t="shared" si="15"/>
        <v>2009</v>
      </c>
      <c r="AU64" s="13">
        <f t="shared" si="15"/>
        <v>2010</v>
      </c>
      <c r="AV64" s="13">
        <f t="shared" si="15"/>
        <v>2011</v>
      </c>
      <c r="AW64" s="13">
        <f t="shared" si="15"/>
        <v>2012</v>
      </c>
      <c r="AX64" s="13">
        <f t="shared" si="15"/>
        <v>2013</v>
      </c>
      <c r="AY64" s="13">
        <f t="shared" si="15"/>
        <v>2014</v>
      </c>
      <c r="AZ64" s="13">
        <f t="shared" si="15"/>
        <v>2015</v>
      </c>
      <c r="BA64" s="13">
        <f t="shared" si="15"/>
        <v>2016</v>
      </c>
      <c r="BB64" s="13">
        <f t="shared" si="15"/>
        <v>2017</v>
      </c>
      <c r="BC64" s="13">
        <f t="shared" si="15"/>
        <v>2018</v>
      </c>
      <c r="BD64" s="13">
        <f t="shared" si="15"/>
        <v>2019</v>
      </c>
      <c r="BE64" s="13">
        <f t="shared" si="15"/>
        <v>2020</v>
      </c>
      <c r="BF64" s="13" t="s">
        <v>139</v>
      </c>
    </row>
    <row r="65" spans="1:58" s="32" customFormat="1" ht="1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578" t="s">
        <v>97</v>
      </c>
      <c r="AA65" s="333">
        <f t="shared" ref="AA65:AX65" si="16">AA6/10^3</f>
        <v>352.78284737819473</v>
      </c>
      <c r="AB65" s="333">
        <f t="shared" si="16"/>
        <v>355.88103931503315</v>
      </c>
      <c r="AC65" s="333">
        <f t="shared" si="16"/>
        <v>362.71502880266593</v>
      </c>
      <c r="AD65" s="333">
        <f t="shared" si="16"/>
        <v>346.42262420458627</v>
      </c>
      <c r="AE65" s="333">
        <f t="shared" si="16"/>
        <v>387.36679181524175</v>
      </c>
      <c r="AF65" s="333">
        <f t="shared" si="16"/>
        <v>377.0285888424836</v>
      </c>
      <c r="AG65" s="333">
        <f t="shared" si="16"/>
        <v>379.15301952367952</v>
      </c>
      <c r="AH65" s="333">
        <f t="shared" si="16"/>
        <v>377.0053904334805</v>
      </c>
      <c r="AI65" s="333">
        <f t="shared" si="16"/>
        <v>364.99707662567727</v>
      </c>
      <c r="AJ65" s="333">
        <f t="shared" si="16"/>
        <v>384.03234065680658</v>
      </c>
      <c r="AK65" s="333">
        <f t="shared" si="16"/>
        <v>393.0604488076691</v>
      </c>
      <c r="AL65" s="333">
        <f t="shared" si="16"/>
        <v>383.00345247712852</v>
      </c>
      <c r="AM65" s="333">
        <f t="shared" si="16"/>
        <v>414.1840806632942</v>
      </c>
      <c r="AN65" s="333">
        <f t="shared" si="16"/>
        <v>430.90993442639768</v>
      </c>
      <c r="AO65" s="333">
        <f t="shared" si="16"/>
        <v>427.93946171583144</v>
      </c>
      <c r="AP65" s="333">
        <f t="shared" si="16"/>
        <v>447.95847433417197</v>
      </c>
      <c r="AQ65" s="333">
        <f t="shared" si="16"/>
        <v>436.46735742422715</v>
      </c>
      <c r="AR65" s="333">
        <f t="shared" si="16"/>
        <v>498.74930046950055</v>
      </c>
      <c r="AS65" s="333">
        <f t="shared" si="16"/>
        <v>473.83972459140665</v>
      </c>
      <c r="AT65" s="333">
        <f t="shared" si="16"/>
        <v>436.77086322878546</v>
      </c>
      <c r="AU65" s="333">
        <f t="shared" si="16"/>
        <v>461.18096458578998</v>
      </c>
      <c r="AV65" s="333">
        <f t="shared" si="16"/>
        <v>518.82095920551956</v>
      </c>
      <c r="AW65" s="333">
        <f t="shared" si="16"/>
        <v>561.64846863137484</v>
      </c>
      <c r="AX65" s="333">
        <f t="shared" si="16"/>
        <v>566.64399044432207</v>
      </c>
      <c r="AY65" s="334"/>
      <c r="AZ65" s="334"/>
      <c r="BA65" s="334"/>
      <c r="BB65" s="334"/>
      <c r="BC65" s="334"/>
      <c r="BD65" s="334"/>
      <c r="BE65" s="334"/>
      <c r="BF65" s="334"/>
    </row>
    <row r="66" spans="1:58" s="32" customFormat="1" ht="1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578" t="s">
        <v>106</v>
      </c>
      <c r="AA66" s="333">
        <f t="shared" ref="AA66:AX66" si="17">AA10/10^3</f>
        <v>378.57763937043603</v>
      </c>
      <c r="AB66" s="333">
        <f t="shared" si="17"/>
        <v>373.70940134328492</v>
      </c>
      <c r="AC66" s="333">
        <f t="shared" si="17"/>
        <v>366.70144625619901</v>
      </c>
      <c r="AD66" s="333">
        <f t="shared" si="17"/>
        <v>365.72639350682749</v>
      </c>
      <c r="AE66" s="333">
        <f t="shared" si="17"/>
        <v>375.19389378902122</v>
      </c>
      <c r="AF66" s="333">
        <f t="shared" si="17"/>
        <v>381.19602562224412</v>
      </c>
      <c r="AG66" s="333">
        <f t="shared" si="17"/>
        <v>385.4768252036796</v>
      </c>
      <c r="AH66" s="333">
        <f t="shared" si="17"/>
        <v>385.50315230175795</v>
      </c>
      <c r="AI66" s="333">
        <f t="shared" si="17"/>
        <v>362.3430665607662</v>
      </c>
      <c r="AJ66" s="333">
        <f t="shared" si="17"/>
        <v>369.1076073522853</v>
      </c>
      <c r="AK66" s="333">
        <f t="shared" si="17"/>
        <v>377.90462740717328</v>
      </c>
      <c r="AL66" s="333">
        <f t="shared" si="17"/>
        <v>372.38873573758167</v>
      </c>
      <c r="AM66" s="333">
        <f t="shared" si="17"/>
        <v>383.54604479729846</v>
      </c>
      <c r="AN66" s="333">
        <f t="shared" si="17"/>
        <v>382.59170775731735</v>
      </c>
      <c r="AO66" s="333">
        <f t="shared" si="17"/>
        <v>384.66505534762751</v>
      </c>
      <c r="AP66" s="333">
        <f t="shared" si="17"/>
        <v>373.02683139471873</v>
      </c>
      <c r="AQ66" s="333">
        <f t="shared" si="17"/>
        <v>377.18993553906643</v>
      </c>
      <c r="AR66" s="333">
        <f t="shared" si="17"/>
        <v>363.27355215810951</v>
      </c>
      <c r="AS66" s="333">
        <f t="shared" si="17"/>
        <v>330.17022986157616</v>
      </c>
      <c r="AT66" s="333">
        <f t="shared" si="17"/>
        <v>301.47576602625361</v>
      </c>
      <c r="AU66" s="333">
        <f t="shared" si="17"/>
        <v>336.97646405560795</v>
      </c>
      <c r="AV66" s="333">
        <f t="shared" si="17"/>
        <v>333.42835278596624</v>
      </c>
      <c r="AW66" s="333">
        <f t="shared" si="17"/>
        <v>332.66949459813543</v>
      </c>
      <c r="AX66" s="333">
        <f t="shared" si="17"/>
        <v>338.12989688708927</v>
      </c>
      <c r="AY66" s="334"/>
      <c r="AZ66" s="334"/>
      <c r="BA66" s="334"/>
      <c r="BB66" s="334"/>
      <c r="BC66" s="334"/>
      <c r="BD66" s="334"/>
      <c r="BE66" s="334"/>
      <c r="BF66" s="334"/>
    </row>
    <row r="67" spans="1:58" s="32" customFormat="1" ht="1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578" t="s">
        <v>98</v>
      </c>
      <c r="AA67" s="333">
        <f t="shared" ref="AA67:AX67" si="18">AA17/10^3</f>
        <v>200.21498467513476</v>
      </c>
      <c r="AB67" s="333">
        <f t="shared" si="18"/>
        <v>212.67256721712735</v>
      </c>
      <c r="AC67" s="333">
        <f t="shared" si="18"/>
        <v>218.92863823771384</v>
      </c>
      <c r="AD67" s="333">
        <f t="shared" si="18"/>
        <v>222.56828838546363</v>
      </c>
      <c r="AE67" s="333">
        <f t="shared" si="18"/>
        <v>231.61800277327333</v>
      </c>
      <c r="AF67" s="333">
        <f t="shared" si="18"/>
        <v>240.45311017717876</v>
      </c>
      <c r="AG67" s="333">
        <f t="shared" si="18"/>
        <v>246.9235036177366</v>
      </c>
      <c r="AH67" s="333">
        <f t="shared" si="18"/>
        <v>248.30133708972289</v>
      </c>
      <c r="AI67" s="333">
        <f t="shared" si="18"/>
        <v>246.42751750877818</v>
      </c>
      <c r="AJ67" s="333">
        <f t="shared" si="18"/>
        <v>250.25429077503625</v>
      </c>
      <c r="AK67" s="333">
        <f t="shared" si="18"/>
        <v>249.01371048970319</v>
      </c>
      <c r="AL67" s="333">
        <f t="shared" si="18"/>
        <v>253.0364400063074</v>
      </c>
      <c r="AM67" s="333">
        <f t="shared" si="18"/>
        <v>248.6978172828471</v>
      </c>
      <c r="AN67" s="333">
        <f t="shared" si="18"/>
        <v>244.43968064439633</v>
      </c>
      <c r="AO67" s="333">
        <f t="shared" si="18"/>
        <v>238.58831997411701</v>
      </c>
      <c r="AP67" s="333">
        <f t="shared" si="18"/>
        <v>232.7269738868348</v>
      </c>
      <c r="AQ67" s="333">
        <f t="shared" si="18"/>
        <v>228.2630334782927</v>
      </c>
      <c r="AR67" s="333">
        <f t="shared" si="18"/>
        <v>226.72218843404619</v>
      </c>
      <c r="AS67" s="333">
        <f t="shared" si="18"/>
        <v>218.1931658094299</v>
      </c>
      <c r="AT67" s="333">
        <f t="shared" si="18"/>
        <v>214.76395153508659</v>
      </c>
      <c r="AU67" s="333">
        <f t="shared" si="18"/>
        <v>215.46744982481468</v>
      </c>
      <c r="AV67" s="333">
        <f t="shared" si="18"/>
        <v>212.65136989162681</v>
      </c>
      <c r="AW67" s="333">
        <f t="shared" si="18"/>
        <v>217.61169569036653</v>
      </c>
      <c r="AX67" s="333">
        <f t="shared" si="18"/>
        <v>215.80364861662892</v>
      </c>
      <c r="AY67" s="334"/>
      <c r="AZ67" s="334"/>
      <c r="BA67" s="334"/>
      <c r="BB67" s="334"/>
      <c r="BC67" s="334"/>
      <c r="BD67" s="334"/>
      <c r="BE67" s="334"/>
      <c r="BF67" s="334"/>
    </row>
    <row r="68" spans="1:58" s="32" customFormat="1" ht="1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578" t="s">
        <v>107</v>
      </c>
      <c r="AA68" s="333">
        <f t="shared" ref="AA68:AX68" si="19">(AA22)/10^3</f>
        <v>144.97285940942874</v>
      </c>
      <c r="AB68" s="333">
        <f t="shared" si="19"/>
        <v>141.82336533399507</v>
      </c>
      <c r="AC68" s="333">
        <f t="shared" si="19"/>
        <v>144.57003549230893</v>
      </c>
      <c r="AD68" s="333">
        <f t="shared" si="19"/>
        <v>153.314345517226</v>
      </c>
      <c r="AE68" s="333">
        <f t="shared" si="19"/>
        <v>150.86335507772938</v>
      </c>
      <c r="AF68" s="333">
        <f t="shared" si="19"/>
        <v>159.108425924595</v>
      </c>
      <c r="AG68" s="333">
        <f t="shared" si="19"/>
        <v>158.30067012833456</v>
      </c>
      <c r="AH68" s="333">
        <f t="shared" si="19"/>
        <v>158.68631530122227</v>
      </c>
      <c r="AI68" s="333">
        <f t="shared" si="19"/>
        <v>167.0903924922593</v>
      </c>
      <c r="AJ68" s="333">
        <f t="shared" si="19"/>
        <v>172.45247791093215</v>
      </c>
      <c r="AK68" s="333">
        <f t="shared" si="19"/>
        <v>176.049409092052</v>
      </c>
      <c r="AL68" s="333">
        <f t="shared" si="19"/>
        <v>173.55729520564992</v>
      </c>
      <c r="AM68" s="333">
        <f t="shared" si="19"/>
        <v>175.91015825085253</v>
      </c>
      <c r="AN68" s="333">
        <f t="shared" si="19"/>
        <v>170.30358724743022</v>
      </c>
      <c r="AO68" s="333">
        <f t="shared" si="19"/>
        <v>176.77116020155802</v>
      </c>
      <c r="AP68" s="333">
        <f t="shared" si="19"/>
        <v>181.21550275072801</v>
      </c>
      <c r="AQ68" s="333">
        <f t="shared" si="19"/>
        <v>171.51470073602451</v>
      </c>
      <c r="AR68" s="333">
        <f t="shared" si="19"/>
        <v>161.45945746164929</v>
      </c>
      <c r="AS68" s="333">
        <f t="shared" si="19"/>
        <v>146.34199854552736</v>
      </c>
      <c r="AT68" s="333">
        <f t="shared" si="19"/>
        <v>151.18684378353163</v>
      </c>
      <c r="AU68" s="333">
        <f t="shared" si="19"/>
        <v>139.28469386439718</v>
      </c>
      <c r="AV68" s="333">
        <f t="shared" si="19"/>
        <v>137.84693559229123</v>
      </c>
      <c r="AW68" s="333">
        <f t="shared" si="19"/>
        <v>124.60332402155642</v>
      </c>
      <c r="AX68" s="333">
        <f t="shared" si="19"/>
        <v>129.24451579048932</v>
      </c>
      <c r="AY68" s="334"/>
      <c r="AZ68" s="334"/>
      <c r="BA68" s="334"/>
      <c r="BB68" s="334"/>
      <c r="BC68" s="334"/>
      <c r="BD68" s="334"/>
      <c r="BE68" s="334"/>
      <c r="BF68" s="334"/>
    </row>
    <row r="69" spans="1:58" s="32" customFormat="1" ht="1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578" t="s">
        <v>99</v>
      </c>
      <c r="AA69" s="959">
        <f t="shared" ref="AA69:AX69" si="20">AA26/10^3</f>
        <v>0.19157244559434961</v>
      </c>
      <c r="AB69" s="959">
        <f t="shared" si="20"/>
        <v>0.21487157495264905</v>
      </c>
      <c r="AC69" s="959">
        <f t="shared" si="20"/>
        <v>0.20830790119923931</v>
      </c>
      <c r="AD69" s="959">
        <f t="shared" si="20"/>
        <v>0.21166071947326234</v>
      </c>
      <c r="AE69" s="959">
        <f t="shared" si="20"/>
        <v>0.23105484783134334</v>
      </c>
      <c r="AF69" s="959">
        <f t="shared" si="20"/>
        <v>0.52145543285949458</v>
      </c>
      <c r="AG69" s="959">
        <f t="shared" si="20"/>
        <v>0.57067821126416884</v>
      </c>
      <c r="AH69" s="959">
        <f t="shared" si="20"/>
        <v>0.58036016246652244</v>
      </c>
      <c r="AI69" s="959">
        <f t="shared" si="20"/>
        <v>0.49861599045774735</v>
      </c>
      <c r="AJ69" s="959">
        <f t="shared" si="20"/>
        <v>0.53932088090691788</v>
      </c>
      <c r="AK69" s="959">
        <f t="shared" si="20"/>
        <v>0.51156326868907953</v>
      </c>
      <c r="AL69" s="959">
        <f t="shared" si="20"/>
        <v>0.54816721026205817</v>
      </c>
      <c r="AM69" s="959">
        <f t="shared" si="20"/>
        <v>0.52456658288945723</v>
      </c>
      <c r="AN69" s="959">
        <f t="shared" si="20"/>
        <v>0.50575755402436839</v>
      </c>
      <c r="AO69" s="959">
        <f t="shared" si="20"/>
        <v>0.47766388537423032</v>
      </c>
      <c r="AP69" s="959">
        <f t="shared" si="20"/>
        <v>0.50777034493277617</v>
      </c>
      <c r="AQ69" s="959">
        <f t="shared" si="20"/>
        <v>0.55311404526817121</v>
      </c>
      <c r="AR69" s="959">
        <f t="shared" si="20"/>
        <v>0.6156444732933628</v>
      </c>
      <c r="AS69" s="959">
        <f t="shared" si="20"/>
        <v>0.5653247693903366</v>
      </c>
      <c r="AT69" s="959">
        <f t="shared" si="20"/>
        <v>0.50091660982425235</v>
      </c>
      <c r="AU69" s="959">
        <f t="shared" si="20"/>
        <v>0.47454893409888882</v>
      </c>
      <c r="AV69" s="959">
        <f t="shared" si="20"/>
        <v>0.47747635752432865</v>
      </c>
      <c r="AW69" s="959">
        <f t="shared" si="20"/>
        <v>0.49026774163670878</v>
      </c>
      <c r="AX69" s="959">
        <f t="shared" si="20"/>
        <v>0.47956045944335485</v>
      </c>
      <c r="AY69" s="334"/>
      <c r="AZ69" s="334"/>
      <c r="BA69" s="334"/>
      <c r="BB69" s="334"/>
      <c r="BC69" s="334"/>
      <c r="BD69" s="334"/>
      <c r="BE69" s="334"/>
      <c r="BF69" s="334"/>
    </row>
    <row r="70" spans="1:58" s="32" customFormat="1" ht="1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578" t="s">
        <v>100</v>
      </c>
      <c r="AA70" s="333">
        <f t="shared" ref="AA70:AX70" si="21">AA27/10^3</f>
        <v>63.926779901571727</v>
      </c>
      <c r="AB70" s="333">
        <f t="shared" si="21"/>
        <v>65.038076542932444</v>
      </c>
      <c r="AC70" s="333">
        <f t="shared" si="21"/>
        <v>65.01406256808167</v>
      </c>
      <c r="AD70" s="333">
        <f t="shared" si="21"/>
        <v>63.688995532405244</v>
      </c>
      <c r="AE70" s="333">
        <f t="shared" si="21"/>
        <v>65.151775481851942</v>
      </c>
      <c r="AF70" s="333">
        <f t="shared" si="21"/>
        <v>65.387046412900247</v>
      </c>
      <c r="AG70" s="333">
        <f t="shared" si="21"/>
        <v>65.880135190266031</v>
      </c>
      <c r="AH70" s="333">
        <f t="shared" si="21"/>
        <v>63.18332059819803</v>
      </c>
      <c r="AI70" s="333">
        <f t="shared" si="21"/>
        <v>57.271432328139042</v>
      </c>
      <c r="AJ70" s="333">
        <f t="shared" si="21"/>
        <v>57.413187145868825</v>
      </c>
      <c r="AK70" s="333">
        <f t="shared" si="21"/>
        <v>57.880392847687958</v>
      </c>
      <c r="AL70" s="333">
        <f t="shared" si="21"/>
        <v>56.477035136846112</v>
      </c>
      <c r="AM70" s="333">
        <f t="shared" si="21"/>
        <v>53.737032495944497</v>
      </c>
      <c r="AN70" s="333">
        <f t="shared" si="21"/>
        <v>52.968436317548232</v>
      </c>
      <c r="AO70" s="333">
        <f t="shared" si="21"/>
        <v>52.834186125492153</v>
      </c>
      <c r="AP70" s="333">
        <f t="shared" si="21"/>
        <v>53.920030059217211</v>
      </c>
      <c r="AQ70" s="333">
        <f t="shared" si="21"/>
        <v>54.047118987677628</v>
      </c>
      <c r="AR70" s="333">
        <f t="shared" si="21"/>
        <v>53.260604468585917</v>
      </c>
      <c r="AS70" s="333">
        <f t="shared" si="21"/>
        <v>49.135798165592199</v>
      </c>
      <c r="AT70" s="333">
        <f t="shared" si="21"/>
        <v>43.490863463703455</v>
      </c>
      <c r="AU70" s="333">
        <f t="shared" si="21"/>
        <v>44.672065399892418</v>
      </c>
      <c r="AV70" s="333">
        <f t="shared" si="21"/>
        <v>44.541714910867512</v>
      </c>
      <c r="AW70" s="333">
        <f t="shared" si="21"/>
        <v>44.784502569152941</v>
      </c>
      <c r="AX70" s="333">
        <f t="shared" si="21"/>
        <v>46.551386884776683</v>
      </c>
      <c r="AY70" s="334"/>
      <c r="AZ70" s="334"/>
      <c r="BA70" s="334"/>
      <c r="BB70" s="334"/>
      <c r="BC70" s="334"/>
      <c r="BD70" s="334"/>
      <c r="BE70" s="334"/>
      <c r="BF70" s="334"/>
    </row>
    <row r="71" spans="1:58" s="32" customFormat="1" ht="1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578" t="s">
        <v>467</v>
      </c>
      <c r="AA71" s="959">
        <f t="shared" ref="AA71:AX71" si="22">AA39/10^3</f>
        <v>0.60888303237142849</v>
      </c>
      <c r="AB71" s="959">
        <f t="shared" si="22"/>
        <v>0.54787568817142862</v>
      </c>
      <c r="AC71" s="959">
        <f t="shared" si="22"/>
        <v>0.49300697348571432</v>
      </c>
      <c r="AD71" s="959">
        <f t="shared" si="22"/>
        <v>0.52352121873333324</v>
      </c>
      <c r="AE71" s="959">
        <f t="shared" si="22"/>
        <v>0.34254281495238104</v>
      </c>
      <c r="AF71" s="959">
        <f t="shared" si="22"/>
        <v>0.35912538566666674</v>
      </c>
      <c r="AG71" s="959">
        <f t="shared" si="22"/>
        <v>0.34961850544761908</v>
      </c>
      <c r="AH71" s="959">
        <f t="shared" si="22"/>
        <v>0.37150371699047618</v>
      </c>
      <c r="AI71" s="959">
        <f t="shared" si="22"/>
        <v>0.3769319348666666</v>
      </c>
      <c r="AJ71" s="959">
        <f t="shared" si="22"/>
        <v>0.37029462349523817</v>
      </c>
      <c r="AK71" s="959">
        <f t="shared" si="22"/>
        <v>0.44253070567619041</v>
      </c>
      <c r="AL71" s="959">
        <f t="shared" si="22"/>
        <v>0.36768445549523809</v>
      </c>
      <c r="AM71" s="959">
        <f t="shared" si="22"/>
        <v>0.40814204954285715</v>
      </c>
      <c r="AN71" s="959">
        <f t="shared" si="22"/>
        <v>0.4301888422857143</v>
      </c>
      <c r="AO71" s="959">
        <f t="shared" si="22"/>
        <v>0.40222257040952375</v>
      </c>
      <c r="AP71" s="959">
        <f t="shared" si="22"/>
        <v>0.41055994037142862</v>
      </c>
      <c r="AQ71" s="959">
        <f t="shared" si="22"/>
        <v>0.38348258980952382</v>
      </c>
      <c r="AR71" s="959">
        <f t="shared" si="22"/>
        <v>0.50007924591428565</v>
      </c>
      <c r="AS71" s="959">
        <f t="shared" si="22"/>
        <v>0.43997515058095232</v>
      </c>
      <c r="AT71" s="959">
        <f t="shared" si="22"/>
        <v>0.39010057879047622</v>
      </c>
      <c r="AU71" s="959">
        <f t="shared" si="22"/>
        <v>0.40294034859047623</v>
      </c>
      <c r="AV71" s="959">
        <f t="shared" si="22"/>
        <v>0.4085412765238095</v>
      </c>
      <c r="AW71" s="959">
        <f t="shared" si="22"/>
        <v>0.53174034665714298</v>
      </c>
      <c r="AX71" s="959">
        <f t="shared" si="22"/>
        <v>0.53174034665714298</v>
      </c>
      <c r="AY71" s="958"/>
      <c r="AZ71" s="958"/>
      <c r="BA71" s="958"/>
      <c r="BB71" s="958"/>
      <c r="BC71" s="958"/>
      <c r="BD71" s="958"/>
      <c r="BE71" s="958"/>
      <c r="BF71" s="958"/>
    </row>
    <row r="72" spans="1:58" s="32" customFormat="1" ht="15" customHeight="1" thickBo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579" t="s">
        <v>468</v>
      </c>
      <c r="AA72" s="335">
        <f>AA50/10^3</f>
        <v>13.127188513721094</v>
      </c>
      <c r="AB72" s="335">
        <f t="shared" ref="AB72:AW72" si="23">AB50/10^3</f>
        <v>13.14349671084719</v>
      </c>
      <c r="AC72" s="335">
        <f t="shared" si="23"/>
        <v>14.190779559026153</v>
      </c>
      <c r="AD72" s="335">
        <f t="shared" si="23"/>
        <v>13.943460593172315</v>
      </c>
      <c r="AE72" s="335">
        <f t="shared" si="23"/>
        <v>16.456794407468287</v>
      </c>
      <c r="AF72" s="335">
        <f t="shared" si="23"/>
        <v>16.708854252869276</v>
      </c>
      <c r="AG72" s="335">
        <f t="shared" si="23"/>
        <v>17.125188351985699</v>
      </c>
      <c r="AH72" s="335">
        <f t="shared" si="23"/>
        <v>17.712120009551249</v>
      </c>
      <c r="AI72" s="335">
        <f t="shared" si="23"/>
        <v>17.695348980977773</v>
      </c>
      <c r="AJ72" s="335">
        <f t="shared" si="23"/>
        <v>17.493478537616795</v>
      </c>
      <c r="AK72" s="335">
        <f t="shared" si="23"/>
        <v>17.642144249740571</v>
      </c>
      <c r="AL72" s="335">
        <f t="shared" si="23"/>
        <v>16.38945557224638</v>
      </c>
      <c r="AM72" s="335">
        <f t="shared" si="23"/>
        <v>15.770113408900263</v>
      </c>
      <c r="AN72" s="335">
        <f t="shared" si="23"/>
        <v>15.707396525947811</v>
      </c>
      <c r="AO72" s="335">
        <f t="shared" si="23"/>
        <v>15.153870119321098</v>
      </c>
      <c r="AP72" s="335">
        <f t="shared" si="23"/>
        <v>14.609817292546396</v>
      </c>
      <c r="AQ72" s="335">
        <f t="shared" si="23"/>
        <v>13.770178541004137</v>
      </c>
      <c r="AR72" s="335">
        <f t="shared" si="23"/>
        <v>13.651076763245847</v>
      </c>
      <c r="AS72" s="335">
        <f t="shared" si="23"/>
        <v>15.264362854337543</v>
      </c>
      <c r="AT72" s="335">
        <f t="shared" si="23"/>
        <v>12.553568280834938</v>
      </c>
      <c r="AU72" s="335">
        <f t="shared" si="23"/>
        <v>13.075477014077753</v>
      </c>
      <c r="AV72" s="335">
        <f t="shared" si="23"/>
        <v>12.584316084800163</v>
      </c>
      <c r="AW72" s="335">
        <f t="shared" si="23"/>
        <v>13.160990795017327</v>
      </c>
      <c r="AX72" s="335">
        <f>AX50/10^3</f>
        <v>13.306683512105</v>
      </c>
      <c r="AY72" s="336"/>
      <c r="AZ72" s="336"/>
      <c r="BA72" s="336"/>
      <c r="BB72" s="336"/>
      <c r="BC72" s="336"/>
      <c r="BD72" s="336"/>
      <c r="BE72" s="336"/>
      <c r="BF72" s="336"/>
    </row>
    <row r="73" spans="1:58" s="32" customFormat="1" ht="15" customHeight="1" thickTop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567" t="s">
        <v>96</v>
      </c>
      <c r="AA73" s="337">
        <f>SUM(AA65:AA72)</f>
        <v>1154.4027547264532</v>
      </c>
      <c r="AB73" s="337">
        <f t="shared" ref="AB73:AX73" si="24">SUM(AB65:AB72)</f>
        <v>1163.0306937263442</v>
      </c>
      <c r="AC73" s="337">
        <f t="shared" si="24"/>
        <v>1172.8213057906808</v>
      </c>
      <c r="AD73" s="337">
        <f t="shared" si="24"/>
        <v>1166.3992896778875</v>
      </c>
      <c r="AE73" s="337">
        <f t="shared" si="24"/>
        <v>1227.2242110073696</v>
      </c>
      <c r="AF73" s="337">
        <f t="shared" si="24"/>
        <v>1240.762632050797</v>
      </c>
      <c r="AG73" s="337">
        <f t="shared" si="24"/>
        <v>1253.7796387323936</v>
      </c>
      <c r="AH73" s="337">
        <f t="shared" si="24"/>
        <v>1251.3434996133899</v>
      </c>
      <c r="AI73" s="337">
        <f t="shared" si="24"/>
        <v>1216.7003824219221</v>
      </c>
      <c r="AJ73" s="337">
        <f t="shared" si="24"/>
        <v>1251.6629978829478</v>
      </c>
      <c r="AK73" s="337">
        <f t="shared" si="24"/>
        <v>1272.5048268683915</v>
      </c>
      <c r="AL73" s="337">
        <f t="shared" si="24"/>
        <v>1255.7682658015174</v>
      </c>
      <c r="AM73" s="337">
        <f t="shared" si="24"/>
        <v>1292.7779555315694</v>
      </c>
      <c r="AN73" s="337">
        <f t="shared" si="24"/>
        <v>1297.8566893153477</v>
      </c>
      <c r="AO73" s="337">
        <f t="shared" si="24"/>
        <v>1296.8319399397312</v>
      </c>
      <c r="AP73" s="337">
        <f t="shared" si="24"/>
        <v>1304.3759600035216</v>
      </c>
      <c r="AQ73" s="337">
        <f t="shared" si="24"/>
        <v>1282.1889213413699</v>
      </c>
      <c r="AR73" s="337">
        <f t="shared" si="24"/>
        <v>1318.2319034743446</v>
      </c>
      <c r="AS73" s="337">
        <f t="shared" si="24"/>
        <v>1233.9505797478412</v>
      </c>
      <c r="AT73" s="337">
        <f t="shared" si="24"/>
        <v>1161.1328735068105</v>
      </c>
      <c r="AU73" s="337">
        <f t="shared" si="24"/>
        <v>1211.5346040272693</v>
      </c>
      <c r="AV73" s="337">
        <f t="shared" si="24"/>
        <v>1260.7596661051198</v>
      </c>
      <c r="AW73" s="337">
        <f t="shared" si="24"/>
        <v>1295.5004843938973</v>
      </c>
      <c r="AX73" s="337">
        <f t="shared" si="24"/>
        <v>1310.6914229415117</v>
      </c>
      <c r="AY73" s="338"/>
      <c r="AZ73" s="338"/>
      <c r="BA73" s="338"/>
      <c r="BB73" s="338"/>
      <c r="BC73" s="338"/>
      <c r="BD73" s="338"/>
      <c r="BE73" s="338"/>
      <c r="BF73" s="338"/>
    </row>
    <row r="74" spans="1:58">
      <c r="AA74" s="79"/>
    </row>
    <row r="75" spans="1:58">
      <c r="Z75" s="1" t="s">
        <v>251</v>
      </c>
    </row>
    <row r="76" spans="1:58">
      <c r="Z76" s="512" t="s">
        <v>76</v>
      </c>
      <c r="AA76" s="13">
        <v>1990</v>
      </c>
      <c r="AB76" s="13">
        <f t="shared" ref="AB76:BE76" si="25">AA76+1</f>
        <v>1991</v>
      </c>
      <c r="AC76" s="13">
        <f t="shared" si="25"/>
        <v>1992</v>
      </c>
      <c r="AD76" s="13">
        <f t="shared" si="25"/>
        <v>1993</v>
      </c>
      <c r="AE76" s="13">
        <f t="shared" si="25"/>
        <v>1994</v>
      </c>
      <c r="AF76" s="13">
        <f t="shared" si="25"/>
        <v>1995</v>
      </c>
      <c r="AG76" s="13">
        <f t="shared" si="25"/>
        <v>1996</v>
      </c>
      <c r="AH76" s="13">
        <f t="shared" si="25"/>
        <v>1997</v>
      </c>
      <c r="AI76" s="13">
        <f t="shared" si="25"/>
        <v>1998</v>
      </c>
      <c r="AJ76" s="13">
        <f t="shared" si="25"/>
        <v>1999</v>
      </c>
      <c r="AK76" s="13">
        <f t="shared" si="25"/>
        <v>2000</v>
      </c>
      <c r="AL76" s="13">
        <f t="shared" si="25"/>
        <v>2001</v>
      </c>
      <c r="AM76" s="13">
        <f t="shared" si="25"/>
        <v>2002</v>
      </c>
      <c r="AN76" s="13">
        <f t="shared" si="25"/>
        <v>2003</v>
      </c>
      <c r="AO76" s="13">
        <f t="shared" si="25"/>
        <v>2004</v>
      </c>
      <c r="AP76" s="13">
        <f t="shared" si="25"/>
        <v>2005</v>
      </c>
      <c r="AQ76" s="13">
        <f t="shared" si="25"/>
        <v>2006</v>
      </c>
      <c r="AR76" s="13">
        <f t="shared" si="25"/>
        <v>2007</v>
      </c>
      <c r="AS76" s="13">
        <f t="shared" si="25"/>
        <v>2008</v>
      </c>
      <c r="AT76" s="13">
        <f t="shared" si="25"/>
        <v>2009</v>
      </c>
      <c r="AU76" s="13">
        <f t="shared" si="25"/>
        <v>2010</v>
      </c>
      <c r="AV76" s="13">
        <f t="shared" si="25"/>
        <v>2011</v>
      </c>
      <c r="AW76" s="13">
        <f t="shared" si="25"/>
        <v>2012</v>
      </c>
      <c r="AX76" s="13">
        <f t="shared" si="25"/>
        <v>2013</v>
      </c>
      <c r="AY76" s="13">
        <f t="shared" si="25"/>
        <v>2014</v>
      </c>
      <c r="AZ76" s="13">
        <f t="shared" si="25"/>
        <v>2015</v>
      </c>
      <c r="BA76" s="13">
        <f t="shared" si="25"/>
        <v>2016</v>
      </c>
      <c r="BB76" s="13">
        <f t="shared" si="25"/>
        <v>2017</v>
      </c>
      <c r="BC76" s="13">
        <f t="shared" si="25"/>
        <v>2018</v>
      </c>
      <c r="BD76" s="13">
        <f t="shared" si="25"/>
        <v>2019</v>
      </c>
      <c r="BE76" s="13">
        <f t="shared" si="25"/>
        <v>2020</v>
      </c>
      <c r="BF76" s="13" t="s">
        <v>139</v>
      </c>
    </row>
    <row r="77" spans="1:58" s="32" customFormat="1" ht="1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578" t="s">
        <v>97</v>
      </c>
      <c r="AA77" s="339"/>
      <c r="AB77" s="340">
        <f t="shared" ref="AB77:AS77" si="26">AB65/$AA65-1</f>
        <v>8.7821501523204226E-3</v>
      </c>
      <c r="AC77" s="340">
        <f t="shared" si="26"/>
        <v>2.8153810476572172E-2</v>
      </c>
      <c r="AD77" s="340">
        <f t="shared" si="26"/>
        <v>-1.8028719992698727E-2</v>
      </c>
      <c r="AE77" s="340">
        <f t="shared" si="26"/>
        <v>9.803181955717899E-2</v>
      </c>
      <c r="AF77" s="340">
        <f t="shared" si="26"/>
        <v>6.87270983963022E-2</v>
      </c>
      <c r="AG77" s="340">
        <f t="shared" si="26"/>
        <v>7.4749020088312523E-2</v>
      </c>
      <c r="AH77" s="340">
        <f t="shared" si="26"/>
        <v>6.8661340071668464E-2</v>
      </c>
      <c r="AI77" s="340">
        <f t="shared" si="26"/>
        <v>3.4622514496540857E-2</v>
      </c>
      <c r="AJ77" s="340">
        <f t="shared" si="26"/>
        <v>8.8579967849489405E-2</v>
      </c>
      <c r="AK77" s="340">
        <f t="shared" si="26"/>
        <v>0.11417108776350315</v>
      </c>
      <c r="AL77" s="340">
        <f t="shared" si="26"/>
        <v>8.5663476338282196E-2</v>
      </c>
      <c r="AM77" s="340">
        <f t="shared" si="26"/>
        <v>0.17404823885690601</v>
      </c>
      <c r="AN77" s="340">
        <f t="shared" si="26"/>
        <v>0.22145942646822658</v>
      </c>
      <c r="AO77" s="340">
        <f t="shared" si="26"/>
        <v>0.21303930986493325</v>
      </c>
      <c r="AP77" s="340">
        <f t="shared" si="26"/>
        <v>0.26978530181753957</v>
      </c>
      <c r="AQ77" s="340">
        <f t="shared" si="26"/>
        <v>0.23721252512121116</v>
      </c>
      <c r="AR77" s="340">
        <f t="shared" si="26"/>
        <v>0.41375722821020555</v>
      </c>
      <c r="AS77" s="340">
        <f t="shared" si="26"/>
        <v>0.34314842150881275</v>
      </c>
      <c r="AT77" s="340">
        <f t="shared" ref="AT77:AX82" si="27">AT65/$AA65-1</f>
        <v>0.23807284417247421</v>
      </c>
      <c r="AU77" s="340">
        <f t="shared" si="27"/>
        <v>0.30726583793170903</v>
      </c>
      <c r="AV77" s="340">
        <f t="shared" si="27"/>
        <v>0.47065245110776766</v>
      </c>
      <c r="AW77" s="340">
        <f t="shared" si="27"/>
        <v>0.59205152066043998</v>
      </c>
      <c r="AX77" s="340">
        <f t="shared" si="27"/>
        <v>0.60621185144203227</v>
      </c>
      <c r="AY77" s="334"/>
      <c r="AZ77" s="334"/>
      <c r="BA77" s="334"/>
      <c r="BB77" s="334"/>
      <c r="BC77" s="334"/>
      <c r="BD77" s="334"/>
      <c r="BE77" s="334"/>
      <c r="BF77" s="334"/>
    </row>
    <row r="78" spans="1:58" s="32" customFormat="1" ht="1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578" t="s">
        <v>106</v>
      </c>
      <c r="AA78" s="339"/>
      <c r="AB78" s="340">
        <f t="shared" ref="AB78:AS78" si="28">AB66/$AA66-1</f>
        <v>-1.285928570754169E-2</v>
      </c>
      <c r="AC78" s="340">
        <f t="shared" si="28"/>
        <v>-3.1370561489016624E-2</v>
      </c>
      <c r="AD78" s="340">
        <f t="shared" si="28"/>
        <v>-3.3946130270609221E-2</v>
      </c>
      <c r="AE78" s="340">
        <f t="shared" si="28"/>
        <v>-8.9380492388347887E-3</v>
      </c>
      <c r="AF78" s="340">
        <f t="shared" si="28"/>
        <v>6.9163785166033165E-3</v>
      </c>
      <c r="AG78" s="340">
        <f t="shared" si="28"/>
        <v>1.8223965484904792E-2</v>
      </c>
      <c r="AH78" s="340">
        <f t="shared" si="28"/>
        <v>1.829350762194748E-2</v>
      </c>
      <c r="AI78" s="340">
        <f t="shared" si="28"/>
        <v>-4.2883073698350094E-2</v>
      </c>
      <c r="AJ78" s="340">
        <f t="shared" si="28"/>
        <v>-2.5014768526474884E-2</v>
      </c>
      <c r="AK78" s="340">
        <f t="shared" si="28"/>
        <v>-1.777738284759689E-3</v>
      </c>
      <c r="AL78" s="340">
        <f t="shared" si="28"/>
        <v>-1.6347779132297235E-2</v>
      </c>
      <c r="AM78" s="340">
        <f t="shared" si="28"/>
        <v>1.3123874498041532E-2</v>
      </c>
      <c r="AN78" s="340">
        <f t="shared" si="28"/>
        <v>1.0603025560507406E-2</v>
      </c>
      <c r="AO78" s="340">
        <f t="shared" si="28"/>
        <v>1.6079702930460238E-2</v>
      </c>
      <c r="AP78" s="340">
        <f t="shared" si="28"/>
        <v>-1.466227108644913E-2</v>
      </c>
      <c r="AQ78" s="340">
        <f t="shared" si="28"/>
        <v>-3.6655726251484388E-3</v>
      </c>
      <c r="AR78" s="340">
        <f t="shared" si="28"/>
        <v>-4.04252275379412E-2</v>
      </c>
      <c r="AS78" s="340">
        <f t="shared" si="28"/>
        <v>-0.12786653112782898</v>
      </c>
      <c r="AT78" s="340">
        <f t="shared" si="27"/>
        <v>-0.20366198455989282</v>
      </c>
      <c r="AU78" s="340">
        <f t="shared" si="27"/>
        <v>-0.10988809424669055</v>
      </c>
      <c r="AV78" s="340">
        <f t="shared" si="27"/>
        <v>-0.11926030987871283</v>
      </c>
      <c r="AW78" s="340">
        <f t="shared" si="27"/>
        <v>-0.12126480805534245</v>
      </c>
      <c r="AX78" s="340">
        <f t="shared" si="27"/>
        <v>-0.10684134052557936</v>
      </c>
      <c r="AY78" s="334"/>
      <c r="AZ78" s="334"/>
      <c r="BA78" s="334"/>
      <c r="BB78" s="334"/>
      <c r="BC78" s="334"/>
      <c r="BD78" s="334"/>
      <c r="BE78" s="334"/>
      <c r="BF78" s="334"/>
    </row>
    <row r="79" spans="1:58" s="32" customFormat="1" ht="1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578" t="s">
        <v>98</v>
      </c>
      <c r="AA79" s="339"/>
      <c r="AB79" s="340">
        <f t="shared" ref="AB79:AS79" si="29">AB67/$AA67-1</f>
        <v>6.2221029870496602E-2</v>
      </c>
      <c r="AC79" s="340">
        <f t="shared" si="29"/>
        <v>9.3467797092927407E-2</v>
      </c>
      <c r="AD79" s="340">
        <f t="shared" si="29"/>
        <v>0.11164650711133817</v>
      </c>
      <c r="AE79" s="340">
        <f t="shared" si="29"/>
        <v>0.15684649252948057</v>
      </c>
      <c r="AF79" s="340">
        <f t="shared" si="29"/>
        <v>0.20097459521990158</v>
      </c>
      <c r="AG79" s="340">
        <f t="shared" si="29"/>
        <v>0.23329182387816894</v>
      </c>
      <c r="AH79" s="340">
        <f t="shared" si="29"/>
        <v>0.24017359386267811</v>
      </c>
      <c r="AI79" s="340">
        <f t="shared" si="29"/>
        <v>0.23081455620630509</v>
      </c>
      <c r="AJ79" s="340">
        <f t="shared" si="29"/>
        <v>0.24992787718209186</v>
      </c>
      <c r="AK79" s="340">
        <f t="shared" si="29"/>
        <v>0.24373163623965688</v>
      </c>
      <c r="AL79" s="340">
        <f t="shared" si="29"/>
        <v>0.26382368640828657</v>
      </c>
      <c r="AM79" s="340">
        <f t="shared" si="29"/>
        <v>0.24215386618728729</v>
      </c>
      <c r="AN79" s="340">
        <f t="shared" si="29"/>
        <v>0.22088604427395775</v>
      </c>
      <c r="AO79" s="340">
        <f t="shared" si="29"/>
        <v>0.19166065597560622</v>
      </c>
      <c r="AP79" s="340">
        <f t="shared" si="29"/>
        <v>0.16238539420240405</v>
      </c>
      <c r="AQ79" s="340">
        <f t="shared" si="29"/>
        <v>0.14008965836732057</v>
      </c>
      <c r="AR79" s="340">
        <f t="shared" si="29"/>
        <v>0.13239370570550224</v>
      </c>
      <c r="AS79" s="340">
        <f t="shared" si="29"/>
        <v>8.9794383589551163E-2</v>
      </c>
      <c r="AT79" s="340">
        <f t="shared" si="27"/>
        <v>7.2666723140421885E-2</v>
      </c>
      <c r="AU79" s="340">
        <f t="shared" si="27"/>
        <v>7.6180437615237961E-2</v>
      </c>
      <c r="AV79" s="340">
        <f t="shared" si="27"/>
        <v>6.2115157048165504E-2</v>
      </c>
      <c r="AW79" s="340">
        <f t="shared" si="27"/>
        <v>8.6890154817629517E-2</v>
      </c>
      <c r="AX79" s="340">
        <f t="shared" si="27"/>
        <v>7.7859626574844354E-2</v>
      </c>
      <c r="AY79" s="334"/>
      <c r="AZ79" s="334"/>
      <c r="BA79" s="334"/>
      <c r="BB79" s="334"/>
      <c r="BC79" s="334"/>
      <c r="BD79" s="334"/>
      <c r="BE79" s="334"/>
      <c r="BF79" s="334"/>
    </row>
    <row r="80" spans="1:58" s="32" customFormat="1" ht="1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578" t="s">
        <v>107</v>
      </c>
      <c r="AA80" s="339"/>
      <c r="AB80" s="340">
        <f t="shared" ref="AB80:AS80" si="30">AB68/$AA68-1</f>
        <v>-2.1724715151950957E-2</v>
      </c>
      <c r="AC80" s="340">
        <f t="shared" si="30"/>
        <v>-2.7786160717307995E-3</v>
      </c>
      <c r="AD80" s="340">
        <f t="shared" si="30"/>
        <v>5.7538260207998349E-2</v>
      </c>
      <c r="AE80" s="340">
        <f t="shared" si="30"/>
        <v>4.0631713358600718E-2</v>
      </c>
      <c r="AF80" s="340">
        <f t="shared" si="30"/>
        <v>9.7504916249495643E-2</v>
      </c>
      <c r="AG80" s="340">
        <f t="shared" si="30"/>
        <v>9.1933143715305699E-2</v>
      </c>
      <c r="AH80" s="340">
        <f t="shared" si="30"/>
        <v>9.459326350916708E-2</v>
      </c>
      <c r="AI80" s="340">
        <f t="shared" si="30"/>
        <v>0.1525632671724213</v>
      </c>
      <c r="AJ80" s="340">
        <f t="shared" si="30"/>
        <v>0.18955008967503462</v>
      </c>
      <c r="AK80" s="340">
        <f t="shared" si="30"/>
        <v>0.21436115566195491</v>
      </c>
      <c r="AL80" s="340">
        <f t="shared" si="30"/>
        <v>0.19717094573884153</v>
      </c>
      <c r="AM80" s="340">
        <f t="shared" si="30"/>
        <v>0.21340062524428416</v>
      </c>
      <c r="AN80" s="340">
        <f t="shared" si="30"/>
        <v>0.17472737960188178</v>
      </c>
      <c r="AO80" s="340">
        <f t="shared" si="30"/>
        <v>0.21933968138357063</v>
      </c>
      <c r="AP80" s="340">
        <f t="shared" si="30"/>
        <v>0.24999605780654233</v>
      </c>
      <c r="AQ80" s="340">
        <f t="shared" si="30"/>
        <v>0.18308145010533972</v>
      </c>
      <c r="AR80" s="340">
        <f t="shared" si="30"/>
        <v>0.11372196229957443</v>
      </c>
      <c r="AS80" s="340">
        <f t="shared" si="30"/>
        <v>9.4441065843362537E-3</v>
      </c>
      <c r="AT80" s="340">
        <f t="shared" si="27"/>
        <v>4.2863087611133555E-2</v>
      </c>
      <c r="AU80" s="340">
        <f t="shared" si="27"/>
        <v>-3.9236071966871955E-2</v>
      </c>
      <c r="AV80" s="340">
        <f t="shared" si="27"/>
        <v>-4.9153502567074625E-2</v>
      </c>
      <c r="AW80" s="340">
        <f t="shared" si="27"/>
        <v>-0.14050585379119263</v>
      </c>
      <c r="AX80" s="340">
        <f t="shared" si="27"/>
        <v>-0.10849164238748865</v>
      </c>
      <c r="AY80" s="334"/>
      <c r="AZ80" s="334"/>
      <c r="BA80" s="334"/>
      <c r="BB80" s="334"/>
      <c r="BC80" s="334"/>
      <c r="BD80" s="334"/>
      <c r="BE80" s="334"/>
      <c r="BF80" s="334"/>
    </row>
    <row r="81" spans="1:58" s="32" customFormat="1" ht="1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578" t="s">
        <v>99</v>
      </c>
      <c r="AA81" s="339"/>
      <c r="AB81" s="340">
        <f t="shared" ref="AB81:AS81" si="31">AB69/$AA69-1</f>
        <v>0.12162046209732491</v>
      </c>
      <c r="AC81" s="340">
        <f t="shared" si="31"/>
        <v>8.735836488889781E-2</v>
      </c>
      <c r="AD81" s="340">
        <f t="shared" si="31"/>
        <v>0.10485993336144595</v>
      </c>
      <c r="AE81" s="340">
        <f t="shared" si="31"/>
        <v>0.20609645669292576</v>
      </c>
      <c r="AF81" s="340">
        <f t="shared" si="31"/>
        <v>1.7219751318708165</v>
      </c>
      <c r="AG81" s="340">
        <f t="shared" si="31"/>
        <v>1.9789159369639582</v>
      </c>
      <c r="AH81" s="340">
        <f t="shared" si="31"/>
        <v>2.0294553095356007</v>
      </c>
      <c r="AI81" s="340">
        <f t="shared" si="31"/>
        <v>1.6027542160919928</v>
      </c>
      <c r="AJ81" s="340">
        <f t="shared" si="31"/>
        <v>1.8152320091424725</v>
      </c>
      <c r="AK81" s="340">
        <f t="shared" si="31"/>
        <v>1.6703384565664696</v>
      </c>
      <c r="AL81" s="340">
        <f t="shared" si="31"/>
        <v>1.8614094712910334</v>
      </c>
      <c r="AM81" s="340">
        <f t="shared" si="31"/>
        <v>1.7382152024107649</v>
      </c>
      <c r="AN81" s="340">
        <f t="shared" si="31"/>
        <v>1.640032873492145</v>
      </c>
      <c r="AO81" s="340">
        <f t="shared" si="31"/>
        <v>1.4933851206643411</v>
      </c>
      <c r="AP81" s="340">
        <f t="shared" si="31"/>
        <v>1.6505395562364358</v>
      </c>
      <c r="AQ81" s="340">
        <f t="shared" si="31"/>
        <v>1.8872317391582394</v>
      </c>
      <c r="AR81" s="340">
        <f t="shared" si="31"/>
        <v>2.213637908016147</v>
      </c>
      <c r="AS81" s="340">
        <f t="shared" si="31"/>
        <v>1.9509711985793574</v>
      </c>
      <c r="AT81" s="340">
        <f t="shared" si="27"/>
        <v>1.6147633511185222</v>
      </c>
      <c r="AU81" s="340">
        <f t="shared" si="27"/>
        <v>1.4771252077855479</v>
      </c>
      <c r="AV81" s="340">
        <f t="shared" si="27"/>
        <v>1.4924062332814514</v>
      </c>
      <c r="AW81" s="340">
        <f t="shared" si="27"/>
        <v>1.5591767131001699</v>
      </c>
      <c r="AX81" s="340">
        <f t="shared" si="27"/>
        <v>1.503285156461454</v>
      </c>
      <c r="AY81" s="334"/>
      <c r="AZ81" s="334"/>
      <c r="BA81" s="334"/>
      <c r="BB81" s="334"/>
      <c r="BC81" s="334"/>
      <c r="BD81" s="334"/>
      <c r="BE81" s="334"/>
      <c r="BF81" s="334"/>
    </row>
    <row r="82" spans="1:58" s="32" customFormat="1" ht="1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578" t="s">
        <v>100</v>
      </c>
      <c r="AA82" s="339"/>
      <c r="AB82" s="340">
        <f t="shared" ref="AB82:AS82" si="32">AB70/$AA70-1</f>
        <v>1.738389831416165E-2</v>
      </c>
      <c r="AC82" s="340">
        <f t="shared" si="32"/>
        <v>1.7008250191610452E-2</v>
      </c>
      <c r="AD82" s="340">
        <f t="shared" si="32"/>
        <v>-3.7196362703173502E-3</v>
      </c>
      <c r="AE82" s="340">
        <f t="shared" si="32"/>
        <v>1.9162479045031544E-2</v>
      </c>
      <c r="AF82" s="340">
        <f t="shared" si="32"/>
        <v>2.2842797863069197E-2</v>
      </c>
      <c r="AG82" s="340">
        <f t="shared" si="32"/>
        <v>3.0556134560537629E-2</v>
      </c>
      <c r="AH82" s="340">
        <f t="shared" si="32"/>
        <v>-1.162985691627838E-2</v>
      </c>
      <c r="AI82" s="340">
        <f t="shared" si="32"/>
        <v>-0.10410891309839077</v>
      </c>
      <c r="AJ82" s="340">
        <f t="shared" si="32"/>
        <v>-0.10189145715976777</v>
      </c>
      <c r="AK82" s="340">
        <f t="shared" si="32"/>
        <v>-9.4583006733538144E-2</v>
      </c>
      <c r="AL82" s="340">
        <f t="shared" si="32"/>
        <v>-0.1165355861220605</v>
      </c>
      <c r="AM82" s="340">
        <f t="shared" si="32"/>
        <v>-0.15939716377575119</v>
      </c>
      <c r="AN82" s="340">
        <f t="shared" si="32"/>
        <v>-0.17142023422572028</v>
      </c>
      <c r="AO82" s="340">
        <f t="shared" si="32"/>
        <v>-0.17352029608184361</v>
      </c>
      <c r="AP82" s="340">
        <f t="shared" si="32"/>
        <v>-0.15653455183824283</v>
      </c>
      <c r="AQ82" s="340">
        <f t="shared" si="32"/>
        <v>-0.1545465128871788</v>
      </c>
      <c r="AR82" s="340">
        <f t="shared" si="32"/>
        <v>-0.1668498780856561</v>
      </c>
      <c r="AS82" s="340">
        <f t="shared" si="32"/>
        <v>-0.23137379606407915</v>
      </c>
      <c r="AT82" s="340">
        <f t="shared" si="27"/>
        <v>-0.31967692521559066</v>
      </c>
      <c r="AU82" s="340">
        <f t="shared" si="27"/>
        <v>-0.301199505611355</v>
      </c>
      <c r="AV82" s="340">
        <f t="shared" si="27"/>
        <v>-0.30323856481667721</v>
      </c>
      <c r="AW82" s="340">
        <f t="shared" si="27"/>
        <v>-0.29944066261263613</v>
      </c>
      <c r="AX82" s="340">
        <f t="shared" si="27"/>
        <v>-0.27180147417949085</v>
      </c>
      <c r="AY82" s="334"/>
      <c r="AZ82" s="334"/>
      <c r="BA82" s="334"/>
      <c r="BB82" s="334"/>
      <c r="BC82" s="334"/>
      <c r="BD82" s="334"/>
      <c r="BE82" s="334"/>
      <c r="BF82" s="334"/>
    </row>
    <row r="83" spans="1:58" s="32" customFormat="1" ht="1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578" t="s">
        <v>467</v>
      </c>
      <c r="AA83" s="960"/>
      <c r="AB83" s="340">
        <f>AB71/$AA71-1</f>
        <v>-0.10019550711142888</v>
      </c>
      <c r="AC83" s="340">
        <f t="shared" ref="AC83:AW83" si="33">AC71/$AA71-1</f>
        <v>-0.19030922644437875</v>
      </c>
      <c r="AD83" s="340">
        <f t="shared" si="33"/>
        <v>-0.1401941080631447</v>
      </c>
      <c r="AE83" s="340">
        <f t="shared" si="33"/>
        <v>-0.43742427241193937</v>
      </c>
      <c r="AF83" s="340">
        <f t="shared" si="33"/>
        <v>-0.41018986147803438</v>
      </c>
      <c r="AG83" s="340">
        <f t="shared" si="33"/>
        <v>-0.42580350106661191</v>
      </c>
      <c r="AH83" s="340">
        <f t="shared" si="33"/>
        <v>-0.38986028967899877</v>
      </c>
      <c r="AI83" s="340">
        <f t="shared" si="33"/>
        <v>-0.38094524756483605</v>
      </c>
      <c r="AJ83" s="340">
        <f t="shared" si="33"/>
        <v>-0.39184604627091579</v>
      </c>
      <c r="AK83" s="340">
        <f t="shared" si="33"/>
        <v>-0.27320900378409707</v>
      </c>
      <c r="AL83" s="340">
        <f t="shared" si="33"/>
        <v>-0.39613285976583978</v>
      </c>
      <c r="AM83" s="340">
        <f t="shared" si="33"/>
        <v>-0.32968726693982842</v>
      </c>
      <c r="AN83" s="340">
        <f t="shared" si="33"/>
        <v>-0.2934786824158172</v>
      </c>
      <c r="AO83" s="340">
        <f t="shared" si="33"/>
        <v>-0.33940913274758244</v>
      </c>
      <c r="AP83" s="340">
        <f t="shared" si="33"/>
        <v>-0.32571624015796119</v>
      </c>
      <c r="AQ83" s="340">
        <f t="shared" si="33"/>
        <v>-0.37018676917967841</v>
      </c>
      <c r="AR83" s="340">
        <f t="shared" si="33"/>
        <v>-0.17869406876618421</v>
      </c>
      <c r="AS83" s="340">
        <f t="shared" si="33"/>
        <v>-0.27740612368951612</v>
      </c>
      <c r="AT83" s="340">
        <f t="shared" si="33"/>
        <v>-0.35931770463180102</v>
      </c>
      <c r="AU83" s="340">
        <f t="shared" si="33"/>
        <v>-0.3382302886300893</v>
      </c>
      <c r="AV83" s="340">
        <f t="shared" si="33"/>
        <v>-0.32903159588360364</v>
      </c>
      <c r="AW83" s="340">
        <f t="shared" si="33"/>
        <v>-0.12669541046962074</v>
      </c>
      <c r="AX83" s="340">
        <f t="shared" ref="AX83" si="34">AX71/$AA71-1</f>
        <v>-0.12669541046962074</v>
      </c>
      <c r="AY83" s="958"/>
      <c r="AZ83" s="958"/>
      <c r="BA83" s="958"/>
      <c r="BB83" s="958"/>
      <c r="BC83" s="958"/>
      <c r="BD83" s="958"/>
      <c r="BE83" s="958"/>
      <c r="BF83" s="958"/>
    </row>
    <row r="84" spans="1:58" s="32" customFormat="1" ht="15" customHeight="1" thickBo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579" t="s">
        <v>101</v>
      </c>
      <c r="AA84" s="341"/>
      <c r="AB84" s="342">
        <f>AB72/$AA72-1</f>
        <v>1.2423221552009256E-3</v>
      </c>
      <c r="AC84" s="342">
        <f t="shared" ref="AC84:AX84" si="35">AC72/$AA72-1</f>
        <v>8.1021998289530828E-2</v>
      </c>
      <c r="AD84" s="342">
        <f t="shared" si="35"/>
        <v>6.2181790000045867E-2</v>
      </c>
      <c r="AE84" s="342">
        <f t="shared" si="35"/>
        <v>0.25364196532006433</v>
      </c>
      <c r="AF84" s="342">
        <f t="shared" si="35"/>
        <v>0.27284332326030603</v>
      </c>
      <c r="AG84" s="342">
        <f t="shared" si="35"/>
        <v>0.30455872817593233</v>
      </c>
      <c r="AH84" s="342">
        <f t="shared" si="35"/>
        <v>0.34926987534595022</v>
      </c>
      <c r="AI84" s="342">
        <f t="shared" si="35"/>
        <v>0.34799229572134527</v>
      </c>
      <c r="AJ84" s="342">
        <f t="shared" si="35"/>
        <v>0.3326142547074622</v>
      </c>
      <c r="AK84" s="342">
        <f t="shared" si="35"/>
        <v>0.34393927772883393</v>
      </c>
      <c r="AL84" s="342">
        <f t="shared" si="35"/>
        <v>0.24851224274835593</v>
      </c>
      <c r="AM84" s="342">
        <f t="shared" si="35"/>
        <v>0.201332135393399</v>
      </c>
      <c r="AN84" s="342">
        <f t="shared" si="35"/>
        <v>0.19655450285716358</v>
      </c>
      <c r="AO84" s="342">
        <f t="shared" si="35"/>
        <v>0.15438809334395032</v>
      </c>
      <c r="AP84" s="342">
        <f t="shared" si="35"/>
        <v>0.1129433600557801</v>
      </c>
      <c r="AQ84" s="342">
        <f t="shared" si="35"/>
        <v>4.8981548989790236E-2</v>
      </c>
      <c r="AR84" s="342">
        <f t="shared" si="35"/>
        <v>3.9908640679393148E-2</v>
      </c>
      <c r="AS84" s="342">
        <f t="shared" si="35"/>
        <v>0.16280518394190668</v>
      </c>
      <c r="AT84" s="342">
        <f t="shared" si="35"/>
        <v>-4.3697112469024413E-2</v>
      </c>
      <c r="AU84" s="342">
        <f t="shared" si="35"/>
        <v>-3.939266933608021E-3</v>
      </c>
      <c r="AV84" s="342">
        <f t="shared" si="35"/>
        <v>-4.1354813207222452E-2</v>
      </c>
      <c r="AW84" s="342">
        <f t="shared" si="35"/>
        <v>2.5749825456455877E-3</v>
      </c>
      <c r="AX84" s="342">
        <f t="shared" si="35"/>
        <v>1.3673529423020803E-2</v>
      </c>
      <c r="AY84" s="336"/>
      <c r="AZ84" s="336"/>
      <c r="BA84" s="336"/>
      <c r="BB84" s="336"/>
      <c r="BC84" s="336"/>
      <c r="BD84" s="336"/>
      <c r="BE84" s="336"/>
      <c r="BF84" s="336"/>
    </row>
    <row r="85" spans="1:58" s="32" customFormat="1" ht="15" customHeight="1" thickTop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567" t="s">
        <v>96</v>
      </c>
      <c r="AA85" s="343"/>
      <c r="AB85" s="345">
        <f t="shared" ref="AB85:AP85" si="36">AB73/$AA73-1</f>
        <v>7.4739417976661393E-3</v>
      </c>
      <c r="AC85" s="345">
        <f t="shared" si="36"/>
        <v>1.5955047741194939E-2</v>
      </c>
      <c r="AD85" s="345">
        <f t="shared" si="36"/>
        <v>1.0391983995461818E-2</v>
      </c>
      <c r="AE85" s="345">
        <f t="shared" si="36"/>
        <v>6.3081499054610468E-2</v>
      </c>
      <c r="AF85" s="345">
        <f t="shared" si="36"/>
        <v>7.48091400256643E-2</v>
      </c>
      <c r="AG85" s="345">
        <f t="shared" si="36"/>
        <v>8.6085106431930347E-2</v>
      </c>
      <c r="AH85" s="345">
        <f t="shared" si="36"/>
        <v>8.3974803845567436E-2</v>
      </c>
      <c r="AI85" s="345">
        <f t="shared" si="36"/>
        <v>5.3965245180163324E-2</v>
      </c>
      <c r="AJ85" s="345">
        <f t="shared" si="36"/>
        <v>8.425156883789775E-2</v>
      </c>
      <c r="AK85" s="345">
        <f t="shared" si="36"/>
        <v>0.10230577816831676</v>
      </c>
      <c r="AL85" s="345">
        <f t="shared" si="36"/>
        <v>8.7807752242486492E-2</v>
      </c>
      <c r="AM85" s="345">
        <f t="shared" si="36"/>
        <v>0.11986735152750527</v>
      </c>
      <c r="AN85" s="345">
        <f t="shared" si="36"/>
        <v>0.12426679856882994</v>
      </c>
      <c r="AO85" s="345">
        <f t="shared" si="36"/>
        <v>0.12337911065278773</v>
      </c>
      <c r="AP85" s="345">
        <f t="shared" si="36"/>
        <v>0.12991410897369704</v>
      </c>
      <c r="AQ85" s="345">
        <f t="shared" ref="AQ85:AX85" si="37">AQ73/$AA73-1</f>
        <v>0.11069461337624475</v>
      </c>
      <c r="AR85" s="345">
        <f t="shared" si="37"/>
        <v>0.14191680336618062</v>
      </c>
      <c r="AS85" s="345">
        <f t="shared" si="37"/>
        <v>6.8908207898583651E-2</v>
      </c>
      <c r="AT85" s="345">
        <f t="shared" si="37"/>
        <v>5.8299573115208059E-3</v>
      </c>
      <c r="AU85" s="345">
        <f t="shared" si="37"/>
        <v>4.9490395849197455E-2</v>
      </c>
      <c r="AV85" s="345">
        <f t="shared" si="37"/>
        <v>9.2131546761484495E-2</v>
      </c>
      <c r="AW85" s="345">
        <f t="shared" si="37"/>
        <v>0.12222573888510735</v>
      </c>
      <c r="AX85" s="345">
        <f t="shared" si="37"/>
        <v>0.13538487115971298</v>
      </c>
      <c r="AY85" s="346"/>
      <c r="AZ85" s="346"/>
      <c r="BA85" s="346"/>
      <c r="BB85" s="346"/>
      <c r="BC85" s="346"/>
      <c r="BD85" s="346"/>
      <c r="BE85" s="346"/>
      <c r="BF85" s="346"/>
    </row>
    <row r="87" spans="1:58">
      <c r="Z87" s="1" t="s">
        <v>252</v>
      </c>
    </row>
    <row r="88" spans="1:58">
      <c r="Z88" s="512" t="s">
        <v>76</v>
      </c>
      <c r="AA88" s="13">
        <v>1990</v>
      </c>
      <c r="AB88" s="13">
        <f t="shared" ref="AB88:BE88" si="38">AA88+1</f>
        <v>1991</v>
      </c>
      <c r="AC88" s="13">
        <f t="shared" si="38"/>
        <v>1992</v>
      </c>
      <c r="AD88" s="13">
        <f t="shared" si="38"/>
        <v>1993</v>
      </c>
      <c r="AE88" s="13">
        <f t="shared" si="38"/>
        <v>1994</v>
      </c>
      <c r="AF88" s="13">
        <f t="shared" si="38"/>
        <v>1995</v>
      </c>
      <c r="AG88" s="13">
        <f t="shared" si="38"/>
        <v>1996</v>
      </c>
      <c r="AH88" s="13">
        <f t="shared" si="38"/>
        <v>1997</v>
      </c>
      <c r="AI88" s="13">
        <f t="shared" si="38"/>
        <v>1998</v>
      </c>
      <c r="AJ88" s="13">
        <f t="shared" si="38"/>
        <v>1999</v>
      </c>
      <c r="AK88" s="13">
        <f t="shared" si="38"/>
        <v>2000</v>
      </c>
      <c r="AL88" s="13">
        <f t="shared" si="38"/>
        <v>2001</v>
      </c>
      <c r="AM88" s="13">
        <f t="shared" si="38"/>
        <v>2002</v>
      </c>
      <c r="AN88" s="13">
        <f t="shared" si="38"/>
        <v>2003</v>
      </c>
      <c r="AO88" s="13">
        <f t="shared" si="38"/>
        <v>2004</v>
      </c>
      <c r="AP88" s="13">
        <f t="shared" si="38"/>
        <v>2005</v>
      </c>
      <c r="AQ88" s="13">
        <f t="shared" si="38"/>
        <v>2006</v>
      </c>
      <c r="AR88" s="13">
        <f t="shared" si="38"/>
        <v>2007</v>
      </c>
      <c r="AS88" s="13">
        <f t="shared" si="38"/>
        <v>2008</v>
      </c>
      <c r="AT88" s="13">
        <f t="shared" si="38"/>
        <v>2009</v>
      </c>
      <c r="AU88" s="13">
        <f t="shared" si="38"/>
        <v>2010</v>
      </c>
      <c r="AV88" s="13">
        <f t="shared" si="38"/>
        <v>2011</v>
      </c>
      <c r="AW88" s="13">
        <f t="shared" si="38"/>
        <v>2012</v>
      </c>
      <c r="AX88" s="13">
        <f t="shared" si="38"/>
        <v>2013</v>
      </c>
      <c r="AY88" s="13">
        <f t="shared" si="38"/>
        <v>2014</v>
      </c>
      <c r="AZ88" s="13">
        <f t="shared" si="38"/>
        <v>2015</v>
      </c>
      <c r="BA88" s="13">
        <f t="shared" si="38"/>
        <v>2016</v>
      </c>
      <c r="BB88" s="13">
        <f t="shared" si="38"/>
        <v>2017</v>
      </c>
      <c r="BC88" s="13">
        <f t="shared" si="38"/>
        <v>2018</v>
      </c>
      <c r="BD88" s="13">
        <f t="shared" si="38"/>
        <v>2019</v>
      </c>
      <c r="BE88" s="13">
        <f t="shared" si="38"/>
        <v>2020</v>
      </c>
      <c r="BF88" s="13" t="s">
        <v>139</v>
      </c>
    </row>
    <row r="89" spans="1:58" s="32" customFormat="1" ht="1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578" t="s">
        <v>97</v>
      </c>
      <c r="AA89" s="339"/>
      <c r="AB89" s="340">
        <f>AB65/AA65-1</f>
        <v>8.7821501523204226E-3</v>
      </c>
      <c r="AC89" s="340">
        <f t="shared" ref="AC89:AR89" si="39">AC65/AB65-1</f>
        <v>1.9203016549536267E-2</v>
      </c>
      <c r="AD89" s="340">
        <f t="shared" si="39"/>
        <v>-4.4917919866351852E-2</v>
      </c>
      <c r="AE89" s="340">
        <f t="shared" si="39"/>
        <v>0.11819137882425124</v>
      </c>
      <c r="AF89" s="340">
        <f t="shared" si="39"/>
        <v>-2.6688407966806493E-2</v>
      </c>
      <c r="AG89" s="340">
        <f t="shared" si="39"/>
        <v>5.6346673543195003E-3</v>
      </c>
      <c r="AH89" s="340">
        <f t="shared" si="39"/>
        <v>-5.6642805928250883E-3</v>
      </c>
      <c r="AI89" s="340">
        <f t="shared" si="39"/>
        <v>-3.1851835842442666E-2</v>
      </c>
      <c r="AJ89" s="340">
        <f t="shared" si="39"/>
        <v>5.2151826001200829E-2</v>
      </c>
      <c r="AK89" s="340">
        <f t="shared" si="39"/>
        <v>2.3508718394450456E-2</v>
      </c>
      <c r="AL89" s="340">
        <f t="shared" si="39"/>
        <v>-2.5586385913535792E-2</v>
      </c>
      <c r="AM89" s="340">
        <f t="shared" si="39"/>
        <v>8.141082798209931E-2</v>
      </c>
      <c r="AN89" s="340">
        <f t="shared" si="39"/>
        <v>4.0382657238583253E-2</v>
      </c>
      <c r="AO89" s="340">
        <f t="shared" si="39"/>
        <v>-6.8934885767262255E-3</v>
      </c>
      <c r="AP89" s="340">
        <f t="shared" si="39"/>
        <v>4.6780010747487388E-2</v>
      </c>
      <c r="AQ89" s="340">
        <f t="shared" si="39"/>
        <v>-2.5652192264081553E-2</v>
      </c>
      <c r="AR89" s="340">
        <f t="shared" si="39"/>
        <v>0.14269553492573817</v>
      </c>
      <c r="AS89" s="340">
        <f t="shared" ref="AS89:AX94" si="40">AS65/AR65-1</f>
        <v>-4.9944081835593845E-2</v>
      </c>
      <c r="AT89" s="340">
        <f t="shared" si="40"/>
        <v>-7.8230801342343725E-2</v>
      </c>
      <c r="AU89" s="340">
        <f t="shared" si="40"/>
        <v>5.5887659667944067E-2</v>
      </c>
      <c r="AV89" s="340">
        <f t="shared" si="40"/>
        <v>0.12498346429258844</v>
      </c>
      <c r="AW89" s="340">
        <f t="shared" si="40"/>
        <v>8.2547762703029326E-2</v>
      </c>
      <c r="AX89" s="340">
        <f t="shared" si="40"/>
        <v>8.8943922968762745E-3</v>
      </c>
      <c r="AY89" s="334"/>
      <c r="AZ89" s="334"/>
      <c r="BA89" s="334"/>
      <c r="BB89" s="334"/>
      <c r="BC89" s="334"/>
      <c r="BD89" s="334"/>
      <c r="BE89" s="334"/>
      <c r="BF89" s="334"/>
    </row>
    <row r="90" spans="1:58" s="32" customFormat="1" ht="1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578" t="s">
        <v>106</v>
      </c>
      <c r="AA90" s="339"/>
      <c r="AB90" s="340">
        <f t="shared" ref="AB90:AR90" si="41">AB66/AA66-1</f>
        <v>-1.285928570754169E-2</v>
      </c>
      <c r="AC90" s="340">
        <f t="shared" si="41"/>
        <v>-1.8752418488526268E-2</v>
      </c>
      <c r="AD90" s="340">
        <f t="shared" si="41"/>
        <v>-2.6589825574079295E-3</v>
      </c>
      <c r="AE90" s="340">
        <f t="shared" si="41"/>
        <v>2.5886839042195131E-2</v>
      </c>
      <c r="AF90" s="340">
        <f t="shared" si="41"/>
        <v>1.5997413424318818E-2</v>
      </c>
      <c r="AG90" s="340">
        <f t="shared" si="41"/>
        <v>1.1229916614287072E-2</v>
      </c>
      <c r="AH90" s="340">
        <f t="shared" si="41"/>
        <v>6.8297486014667896E-5</v>
      </c>
      <c r="AI90" s="340">
        <f t="shared" si="41"/>
        <v>-6.0077552161915571E-2</v>
      </c>
      <c r="AJ90" s="340">
        <f t="shared" si="41"/>
        <v>1.8668884313768563E-2</v>
      </c>
      <c r="AK90" s="340">
        <f t="shared" si="41"/>
        <v>2.3833212536559456E-2</v>
      </c>
      <c r="AL90" s="340">
        <f t="shared" si="41"/>
        <v>-1.4595988695445428E-2</v>
      </c>
      <c r="AM90" s="340">
        <f t="shared" si="41"/>
        <v>2.9961456910391648E-2</v>
      </c>
      <c r="AN90" s="340">
        <f t="shared" si="41"/>
        <v>-2.4881941892673787E-3</v>
      </c>
      <c r="AO90" s="340">
        <f t="shared" si="41"/>
        <v>5.4192172707132613E-3</v>
      </c>
      <c r="AP90" s="340">
        <f t="shared" si="41"/>
        <v>-3.0255474967413321E-2</v>
      </c>
      <c r="AQ90" s="340">
        <f t="shared" si="41"/>
        <v>1.1160334308345066E-2</v>
      </c>
      <c r="AR90" s="340">
        <f t="shared" si="41"/>
        <v>-3.689489583296568E-2</v>
      </c>
      <c r="AS90" s="340">
        <f t="shared" si="40"/>
        <v>-9.1125054658880322E-2</v>
      </c>
      <c r="AT90" s="340">
        <f t="shared" si="40"/>
        <v>-8.6908089343344819E-2</v>
      </c>
      <c r="AU90" s="340">
        <f t="shared" si="40"/>
        <v>0.1177563904962855</v>
      </c>
      <c r="AV90" s="340">
        <f t="shared" si="40"/>
        <v>-1.0529255446921071E-2</v>
      </c>
      <c r="AW90" s="340">
        <f t="shared" si="40"/>
        <v>-2.2759257918235631E-3</v>
      </c>
      <c r="AX90" s="340">
        <f t="shared" si="40"/>
        <v>1.6413895405558598E-2</v>
      </c>
      <c r="AY90" s="334"/>
      <c r="AZ90" s="334"/>
      <c r="BA90" s="334"/>
      <c r="BB90" s="334"/>
      <c r="BC90" s="334"/>
      <c r="BD90" s="334"/>
      <c r="BE90" s="334"/>
      <c r="BF90" s="334"/>
    </row>
    <row r="91" spans="1:58" s="32" customFormat="1" ht="1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578" t="s">
        <v>98</v>
      </c>
      <c r="AA91" s="339"/>
      <c r="AB91" s="340">
        <f t="shared" ref="AB91:AR91" si="42">AB67/AA67-1</f>
        <v>6.2221029870496602E-2</v>
      </c>
      <c r="AC91" s="340">
        <f t="shared" si="42"/>
        <v>2.9416445677262093E-2</v>
      </c>
      <c r="AD91" s="340">
        <f t="shared" si="42"/>
        <v>1.6624824312833075E-2</v>
      </c>
      <c r="AE91" s="340">
        <f t="shared" si="42"/>
        <v>4.0660394405049205E-2</v>
      </c>
      <c r="AF91" s="340">
        <f t="shared" si="42"/>
        <v>3.8145167034161709E-2</v>
      </c>
      <c r="AG91" s="340">
        <f t="shared" si="42"/>
        <v>2.6909169258780175E-2</v>
      </c>
      <c r="AH91" s="340">
        <f t="shared" si="42"/>
        <v>5.5800013032347717E-3</v>
      </c>
      <c r="AI91" s="340">
        <f t="shared" si="42"/>
        <v>-7.5465545329206352E-3</v>
      </c>
      <c r="AJ91" s="340">
        <f t="shared" si="42"/>
        <v>1.5529001407571075E-2</v>
      </c>
      <c r="AK91" s="340">
        <f t="shared" si="42"/>
        <v>-4.9572787802798501E-3</v>
      </c>
      <c r="AL91" s="340">
        <f t="shared" si="42"/>
        <v>1.6154650716593943E-2</v>
      </c>
      <c r="AM91" s="340">
        <f t="shared" si="42"/>
        <v>-1.7146236816136695E-2</v>
      </c>
      <c r="AN91" s="340">
        <f t="shared" si="42"/>
        <v>-1.7121729032337774E-2</v>
      </c>
      <c r="AO91" s="340">
        <f t="shared" si="42"/>
        <v>-2.3937851067608373E-2</v>
      </c>
      <c r="AP91" s="340">
        <f t="shared" si="42"/>
        <v>-2.4566777149518826E-2</v>
      </c>
      <c r="AQ91" s="340">
        <f t="shared" si="42"/>
        <v>-1.9181018572916764E-2</v>
      </c>
      <c r="AR91" s="340">
        <f t="shared" si="42"/>
        <v>-6.7503047723802556E-3</v>
      </c>
      <c r="AS91" s="340">
        <f t="shared" si="40"/>
        <v>-3.761882629805946E-2</v>
      </c>
      <c r="AT91" s="340">
        <f t="shared" si="40"/>
        <v>-1.5716414680643109E-2</v>
      </c>
      <c r="AU91" s="340">
        <f t="shared" si="40"/>
        <v>3.2756814386196709E-3</v>
      </c>
      <c r="AV91" s="340">
        <f t="shared" si="40"/>
        <v>-1.306963040346687E-2</v>
      </c>
      <c r="AW91" s="340">
        <f t="shared" si="40"/>
        <v>2.3326093790355662E-2</v>
      </c>
      <c r="AX91" s="340">
        <f t="shared" si="40"/>
        <v>-8.3085932858600886E-3</v>
      </c>
      <c r="AY91" s="334"/>
      <c r="AZ91" s="334"/>
      <c r="BA91" s="334"/>
      <c r="BB91" s="334"/>
      <c r="BC91" s="334"/>
      <c r="BD91" s="334"/>
      <c r="BE91" s="334"/>
      <c r="BF91" s="334"/>
    </row>
    <row r="92" spans="1:58" s="32" customFormat="1" ht="1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578" t="s">
        <v>107</v>
      </c>
      <c r="AA92" s="339"/>
      <c r="AB92" s="340">
        <f t="shared" ref="AB92:AR92" si="43">AB68/AA68-1</f>
        <v>-2.1724715151950957E-2</v>
      </c>
      <c r="AC92" s="340">
        <f t="shared" si="43"/>
        <v>1.9366838121810392E-2</v>
      </c>
      <c r="AD92" s="340">
        <f t="shared" si="43"/>
        <v>6.0484940708078305E-2</v>
      </c>
      <c r="AE92" s="340">
        <f t="shared" si="43"/>
        <v>-1.5986699947926453E-2</v>
      </c>
      <c r="AF92" s="340">
        <f t="shared" si="43"/>
        <v>5.4652575124141345E-2</v>
      </c>
      <c r="AG92" s="340">
        <f t="shared" si="43"/>
        <v>-5.0767631667932855E-3</v>
      </c>
      <c r="AH92" s="340">
        <f t="shared" si="43"/>
        <v>2.436156287747071E-3</v>
      </c>
      <c r="AI92" s="340">
        <f t="shared" si="43"/>
        <v>5.2960314662825247E-2</v>
      </c>
      <c r="AJ92" s="340">
        <f t="shared" si="43"/>
        <v>3.2090925987388941E-2</v>
      </c>
      <c r="AK92" s="340">
        <f t="shared" si="43"/>
        <v>2.0857521009223223E-2</v>
      </c>
      <c r="AL92" s="340">
        <f t="shared" si="43"/>
        <v>-1.4155763994067261E-2</v>
      </c>
      <c r="AM92" s="340">
        <f t="shared" si="43"/>
        <v>1.3556693438986134E-2</v>
      </c>
      <c r="AN92" s="340">
        <f t="shared" si="43"/>
        <v>-3.1871786479932607E-2</v>
      </c>
      <c r="AO92" s="340">
        <f t="shared" si="43"/>
        <v>3.7976727670047339E-2</v>
      </c>
      <c r="AP92" s="340">
        <f t="shared" si="43"/>
        <v>2.5141785255595295E-2</v>
      </c>
      <c r="AQ92" s="340">
        <f t="shared" si="43"/>
        <v>-5.3531854987304728E-2</v>
      </c>
      <c r="AR92" s="340">
        <f t="shared" si="43"/>
        <v>-5.8626130770277673E-2</v>
      </c>
      <c r="AS92" s="340">
        <f t="shared" si="40"/>
        <v>-9.3630061402335096E-2</v>
      </c>
      <c r="AT92" s="340">
        <f t="shared" si="40"/>
        <v>3.3106321398890914E-2</v>
      </c>
      <c r="AU92" s="340">
        <f t="shared" si="40"/>
        <v>-7.872477274660139E-2</v>
      </c>
      <c r="AV92" s="340">
        <f t="shared" si="40"/>
        <v>-1.0322442705052004E-2</v>
      </c>
      <c r="AW92" s="340">
        <f t="shared" si="40"/>
        <v>-9.6074762299434346E-2</v>
      </c>
      <c r="AX92" s="340">
        <f t="shared" si="40"/>
        <v>3.7247736409744325E-2</v>
      </c>
      <c r="AY92" s="334"/>
      <c r="AZ92" s="334"/>
      <c r="BA92" s="334"/>
      <c r="BB92" s="334"/>
      <c r="BC92" s="334"/>
      <c r="BD92" s="334"/>
      <c r="BE92" s="334"/>
      <c r="BF92" s="334"/>
    </row>
    <row r="93" spans="1:58" s="32" customFormat="1" ht="1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578" t="s">
        <v>99</v>
      </c>
      <c r="AA93" s="339"/>
      <c r="AB93" s="340">
        <f t="shared" ref="AB93:AR93" si="44">AB69/AA69-1</f>
        <v>0.12162046209732491</v>
      </c>
      <c r="AC93" s="340">
        <f t="shared" si="44"/>
        <v>-3.0546961620475765E-2</v>
      </c>
      <c r="AD93" s="340">
        <f t="shared" si="44"/>
        <v>1.6095492560391111E-2</v>
      </c>
      <c r="AE93" s="340">
        <f t="shared" si="44"/>
        <v>9.1628377746920231E-2</v>
      </c>
      <c r="AF93" s="340">
        <f t="shared" si="44"/>
        <v>1.2568469683878991</v>
      </c>
      <c r="AG93" s="340">
        <f t="shared" si="44"/>
        <v>9.4394986230658784E-2</v>
      </c>
      <c r="AH93" s="340">
        <f t="shared" si="44"/>
        <v>1.6965692769145946E-2</v>
      </c>
      <c r="AI93" s="340">
        <f t="shared" si="44"/>
        <v>-0.1408507635351185</v>
      </c>
      <c r="AJ93" s="340">
        <f t="shared" si="44"/>
        <v>8.1635750212908365E-2</v>
      </c>
      <c r="AK93" s="340">
        <f t="shared" si="44"/>
        <v>-5.1467712822765854E-2</v>
      </c>
      <c r="AL93" s="340">
        <f t="shared" si="44"/>
        <v>7.1553107530138105E-2</v>
      </c>
      <c r="AM93" s="340">
        <f t="shared" si="44"/>
        <v>-4.3053701372102071E-2</v>
      </c>
      <c r="AN93" s="340">
        <f t="shared" si="44"/>
        <v>-3.5856323064812012E-2</v>
      </c>
      <c r="AO93" s="340">
        <f t="shared" si="44"/>
        <v>-5.5547699538234574E-2</v>
      </c>
      <c r="AP93" s="340">
        <f t="shared" si="44"/>
        <v>6.3028544716037471E-2</v>
      </c>
      <c r="AQ93" s="340">
        <f t="shared" si="44"/>
        <v>8.9299622925789635E-2</v>
      </c>
      <c r="AR93" s="340">
        <f t="shared" si="44"/>
        <v>0.11305160040706319</v>
      </c>
      <c r="AS93" s="340">
        <f t="shared" si="40"/>
        <v>-8.1735004675414613E-2</v>
      </c>
      <c r="AT93" s="340">
        <f t="shared" si="40"/>
        <v>-0.11393125342012511</v>
      </c>
      <c r="AU93" s="340">
        <f t="shared" si="40"/>
        <v>-5.2638852871368491E-2</v>
      </c>
      <c r="AV93" s="340">
        <f t="shared" si="40"/>
        <v>6.1688547062035415E-3</v>
      </c>
      <c r="AW93" s="340">
        <f t="shared" si="40"/>
        <v>2.6789565411578176E-2</v>
      </c>
      <c r="AX93" s="340">
        <f t="shared" si="40"/>
        <v>-2.1839662869942766E-2</v>
      </c>
      <c r="AY93" s="334"/>
      <c r="AZ93" s="334"/>
      <c r="BA93" s="334"/>
      <c r="BB93" s="334"/>
      <c r="BC93" s="334"/>
      <c r="BD93" s="334"/>
      <c r="BE93" s="334"/>
      <c r="BF93" s="334"/>
    </row>
    <row r="94" spans="1:58" s="32" customFormat="1" ht="1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578" t="s">
        <v>100</v>
      </c>
      <c r="AA94" s="339"/>
      <c r="AB94" s="340">
        <f t="shared" ref="AB94:AR94" si="45">AB70/AA70-1</f>
        <v>1.738389831416165E-2</v>
      </c>
      <c r="AC94" s="340">
        <f t="shared" si="45"/>
        <v>-3.6922947490491964E-4</v>
      </c>
      <c r="AD94" s="340">
        <f t="shared" si="45"/>
        <v>-2.0381237279070819E-2</v>
      </c>
      <c r="AE94" s="340">
        <f t="shared" si="45"/>
        <v>2.2967546233358727E-2</v>
      </c>
      <c r="AF94" s="340">
        <f t="shared" si="45"/>
        <v>3.6111207915405785E-3</v>
      </c>
      <c r="AG94" s="340">
        <f t="shared" si="45"/>
        <v>7.5410773909569961E-3</v>
      </c>
      <c r="AH94" s="340">
        <f t="shared" si="45"/>
        <v>-4.0935170886936212E-2</v>
      </c>
      <c r="AI94" s="340">
        <f t="shared" si="45"/>
        <v>-9.3567229675288632E-2</v>
      </c>
      <c r="AJ94" s="340">
        <f t="shared" si="45"/>
        <v>2.4751400823641578E-3</v>
      </c>
      <c r="AK94" s="340">
        <f t="shared" si="45"/>
        <v>8.1376026143977764E-3</v>
      </c>
      <c r="AL94" s="340">
        <f t="shared" si="45"/>
        <v>-2.4245822148007412E-2</v>
      </c>
      <c r="AM94" s="340">
        <f t="shared" si="45"/>
        <v>-4.8515341399605671E-2</v>
      </c>
      <c r="AN94" s="340">
        <f t="shared" si="45"/>
        <v>-1.4302914446462478E-2</v>
      </c>
      <c r="AO94" s="340">
        <f t="shared" si="45"/>
        <v>-2.5345319097441754E-3</v>
      </c>
      <c r="AP94" s="340">
        <f t="shared" si="45"/>
        <v>2.0551919379357075E-2</v>
      </c>
      <c r="AQ94" s="340">
        <f t="shared" si="45"/>
        <v>2.3569891990200542E-3</v>
      </c>
      <c r="AR94" s="340">
        <f t="shared" si="45"/>
        <v>-1.455238565576511E-2</v>
      </c>
      <c r="AS94" s="340">
        <f t="shared" si="40"/>
        <v>-7.7445728304240458E-2</v>
      </c>
      <c r="AT94" s="340">
        <f t="shared" si="40"/>
        <v>-0.11488435952265985</v>
      </c>
      <c r="AU94" s="340">
        <f t="shared" si="40"/>
        <v>2.7159772009925032E-2</v>
      </c>
      <c r="AV94" s="340">
        <f t="shared" si="40"/>
        <v>-2.917941847059069E-3</v>
      </c>
      <c r="AW94" s="340">
        <f t="shared" si="40"/>
        <v>5.4507927853983951E-3</v>
      </c>
      <c r="AX94" s="340">
        <f t="shared" si="40"/>
        <v>3.9453029826455044E-2</v>
      </c>
      <c r="AY94" s="334"/>
      <c r="AZ94" s="334"/>
      <c r="BA94" s="334"/>
      <c r="BB94" s="334"/>
      <c r="BC94" s="334"/>
      <c r="BD94" s="334"/>
      <c r="BE94" s="334"/>
      <c r="BF94" s="334"/>
    </row>
    <row r="95" spans="1:58" s="32" customFormat="1" ht="1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578" t="s">
        <v>467</v>
      </c>
      <c r="AA95" s="960"/>
      <c r="AB95" s="340">
        <f>AB71/AA71-1</f>
        <v>-0.10019550711142888</v>
      </c>
      <c r="AC95" s="340">
        <f t="shared" ref="AC95:AX95" si="46">AC71/AB71-1</f>
        <v>-0.10014811000072343</v>
      </c>
      <c r="AD95" s="340">
        <f t="shared" si="46"/>
        <v>6.1894145293470482E-2</v>
      </c>
      <c r="AE95" s="340">
        <f t="shared" si="46"/>
        <v>-0.34569449585793666</v>
      </c>
      <c r="AF95" s="340">
        <f t="shared" si="46"/>
        <v>4.8410213235945188E-2</v>
      </c>
      <c r="AG95" s="340">
        <f t="shared" si="46"/>
        <v>-2.6472314680287656E-2</v>
      </c>
      <c r="AH95" s="340">
        <f t="shared" si="46"/>
        <v>6.259740603500763E-2</v>
      </c>
      <c r="AI95" s="340">
        <f t="shared" si="46"/>
        <v>1.4611476623071162E-2</v>
      </c>
      <c r="AJ95" s="340">
        <f t="shared" si="46"/>
        <v>-1.7608779616341774E-2</v>
      </c>
      <c r="AK95" s="340">
        <f t="shared" si="46"/>
        <v>0.195077318431228</v>
      </c>
      <c r="AL95" s="340">
        <f t="shared" si="46"/>
        <v>-0.16913233188324561</v>
      </c>
      <c r="AM95" s="340">
        <f t="shared" si="46"/>
        <v>0.11003346332149477</v>
      </c>
      <c r="AN95" s="340">
        <f t="shared" si="46"/>
        <v>5.401744997250546E-2</v>
      </c>
      <c r="AO95" s="340">
        <f t="shared" si="46"/>
        <v>-6.5009291565066851E-2</v>
      </c>
      <c r="AP95" s="340">
        <f t="shared" si="46"/>
        <v>2.0728249917492558E-2</v>
      </c>
      <c r="AQ95" s="340">
        <f t="shared" si="46"/>
        <v>-6.5952246917729607E-2</v>
      </c>
      <c r="AR95" s="340">
        <f t="shared" si="46"/>
        <v>0.30404680473936385</v>
      </c>
      <c r="AS95" s="340">
        <f t="shared" si="46"/>
        <v>-0.12018914166982897</v>
      </c>
      <c r="AT95" s="340">
        <f t="shared" si="46"/>
        <v>-0.11335770150796176</v>
      </c>
      <c r="AU95" s="340">
        <f t="shared" si="46"/>
        <v>3.2913998332969152E-2</v>
      </c>
      <c r="AV95" s="340">
        <f t="shared" si="46"/>
        <v>1.3900141678354849E-2</v>
      </c>
      <c r="AW95" s="340">
        <f t="shared" si="46"/>
        <v>0.30155844026730438</v>
      </c>
      <c r="AX95" s="340">
        <f t="shared" si="46"/>
        <v>0</v>
      </c>
      <c r="AY95" s="958"/>
      <c r="AZ95" s="958"/>
      <c r="BA95" s="958"/>
      <c r="BB95" s="958"/>
      <c r="BC95" s="958"/>
      <c r="BD95" s="958"/>
      <c r="BE95" s="958"/>
      <c r="BF95" s="958"/>
    </row>
    <row r="96" spans="1:58" s="32" customFormat="1" ht="15" customHeight="1" thickBo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579" t="s">
        <v>101</v>
      </c>
      <c r="AA96" s="341"/>
      <c r="AB96" s="342">
        <f t="shared" ref="AB96:AR96" si="47">AB72/AA72-1</f>
        <v>1.2423221552009256E-3</v>
      </c>
      <c r="AC96" s="342">
        <f t="shared" si="47"/>
        <v>7.9680687051464139E-2</v>
      </c>
      <c r="AD96" s="342">
        <f t="shared" si="47"/>
        <v>-1.7428145143480012E-2</v>
      </c>
      <c r="AE96" s="342">
        <f t="shared" si="47"/>
        <v>0.18025179599436569</v>
      </c>
      <c r="AF96" s="342">
        <f t="shared" si="47"/>
        <v>1.5316460737128779E-2</v>
      </c>
      <c r="AG96" s="342">
        <f t="shared" si="47"/>
        <v>2.4916974725835983E-2</v>
      </c>
      <c r="AH96" s="342">
        <f t="shared" si="47"/>
        <v>3.4273004506691684E-2</v>
      </c>
      <c r="AI96" s="342">
        <f t="shared" si="47"/>
        <v>-9.468673746808598E-4</v>
      </c>
      <c r="AJ96" s="342">
        <f t="shared" si="47"/>
        <v>-1.1408107496381437E-2</v>
      </c>
      <c r="AK96" s="342">
        <f t="shared" si="47"/>
        <v>8.4983505026798856E-3</v>
      </c>
      <c r="AL96" s="342">
        <f t="shared" si="47"/>
        <v>-7.1005466215514734E-2</v>
      </c>
      <c r="AM96" s="342">
        <f t="shared" si="47"/>
        <v>-3.7789062645552374E-2</v>
      </c>
      <c r="AN96" s="342">
        <f t="shared" si="47"/>
        <v>-3.9769455885495519E-3</v>
      </c>
      <c r="AO96" s="342">
        <f t="shared" si="47"/>
        <v>-3.5239856949706216E-2</v>
      </c>
      <c r="AP96" s="342">
        <f t="shared" si="47"/>
        <v>-3.5901906410101714E-2</v>
      </c>
      <c r="AQ96" s="342">
        <f t="shared" si="47"/>
        <v>-5.7470859130498764E-2</v>
      </c>
      <c r="AR96" s="342">
        <f t="shared" si="47"/>
        <v>-8.6492544307711361E-3</v>
      </c>
      <c r="AS96" s="342">
        <f t="shared" ref="AS96:AX97" si="48">AS72/AR72-1</f>
        <v>0.11818013473012678</v>
      </c>
      <c r="AT96" s="342">
        <f t="shared" si="48"/>
        <v>-0.17758976246639091</v>
      </c>
      <c r="AU96" s="342">
        <f t="shared" si="48"/>
        <v>4.1574532560562316E-2</v>
      </c>
      <c r="AV96" s="342">
        <f t="shared" si="48"/>
        <v>-3.7563519001928669E-2</v>
      </c>
      <c r="AW96" s="342">
        <f t="shared" si="48"/>
        <v>4.5824874894369039E-2</v>
      </c>
      <c r="AX96" s="342">
        <f t="shared" si="48"/>
        <v>1.1070041713184153E-2</v>
      </c>
      <c r="AY96" s="336"/>
      <c r="AZ96" s="336"/>
      <c r="BA96" s="336"/>
      <c r="BB96" s="336"/>
      <c r="BC96" s="336"/>
      <c r="BD96" s="336"/>
      <c r="BE96" s="336"/>
      <c r="BF96" s="336"/>
    </row>
    <row r="97" spans="1:58" s="32" customFormat="1" ht="15" customHeight="1" thickTop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567" t="s">
        <v>96</v>
      </c>
      <c r="AA97" s="343"/>
      <c r="AB97" s="344">
        <f t="shared" ref="AB97:AR97" si="49">AB73/AA73-1</f>
        <v>7.4739417976661393E-3</v>
      </c>
      <c r="AC97" s="344">
        <f t="shared" si="49"/>
        <v>8.418188889725231E-3</v>
      </c>
      <c r="AD97" s="344">
        <f t="shared" si="49"/>
        <v>-5.4756987113767641E-3</v>
      </c>
      <c r="AE97" s="344">
        <f t="shared" si="49"/>
        <v>5.2147598054761657E-2</v>
      </c>
      <c r="AF97" s="344">
        <f t="shared" si="49"/>
        <v>1.1031742139697931E-2</v>
      </c>
      <c r="AG97" s="344">
        <f t="shared" si="49"/>
        <v>1.0491133715142098E-2</v>
      </c>
      <c r="AH97" s="344">
        <f t="shared" si="49"/>
        <v>-1.9430361155542419E-3</v>
      </c>
      <c r="AI97" s="344">
        <f t="shared" si="49"/>
        <v>-2.7684738205113968E-2</v>
      </c>
      <c r="AJ97" s="344">
        <f t="shared" si="49"/>
        <v>2.8735599960468816E-2</v>
      </c>
      <c r="AK97" s="344">
        <f t="shared" si="49"/>
        <v>1.6651310313315459E-2</v>
      </c>
      <c r="AL97" s="344">
        <f t="shared" si="49"/>
        <v>-1.3152453895253546E-2</v>
      </c>
      <c r="AM97" s="344">
        <f t="shared" si="49"/>
        <v>2.9471751068999907E-2</v>
      </c>
      <c r="AN97" s="344">
        <f t="shared" si="49"/>
        <v>3.9285429969215802E-3</v>
      </c>
      <c r="AO97" s="344">
        <f t="shared" si="49"/>
        <v>-7.8957051579942039E-4</v>
      </c>
      <c r="AP97" s="344">
        <f t="shared" si="49"/>
        <v>5.8172688622559754E-3</v>
      </c>
      <c r="AQ97" s="344">
        <f t="shared" si="49"/>
        <v>-1.7009696086465631E-2</v>
      </c>
      <c r="AR97" s="344">
        <f t="shared" si="49"/>
        <v>2.8110508157618508E-2</v>
      </c>
      <c r="AS97" s="344">
        <f t="shared" si="48"/>
        <v>-6.3935126668054898E-2</v>
      </c>
      <c r="AT97" s="344">
        <f t="shared" si="48"/>
        <v>-5.9011849774332936E-2</v>
      </c>
      <c r="AU97" s="344">
        <f t="shared" si="48"/>
        <v>4.340737539213535E-2</v>
      </c>
      <c r="AV97" s="344">
        <f t="shared" si="48"/>
        <v>4.0630339335105292E-2</v>
      </c>
      <c r="AW97" s="344">
        <f t="shared" si="48"/>
        <v>2.7555464552655673E-2</v>
      </c>
      <c r="AX97" s="344">
        <f t="shared" si="48"/>
        <v>1.1725922707563896E-2</v>
      </c>
      <c r="AY97" s="338"/>
      <c r="AZ97" s="338"/>
      <c r="BA97" s="338"/>
      <c r="BB97" s="338"/>
      <c r="BC97" s="338"/>
      <c r="BD97" s="338"/>
      <c r="BE97" s="338"/>
      <c r="BF97" s="338"/>
    </row>
  </sheetData>
  <phoneticPr fontId="9"/>
  <pageMargins left="0.19685039370078741" right="0.19685039370078741" top="0.98425196850393704" bottom="0.98425196850393704" header="0.51181102362204722" footer="0.51181102362204722"/>
  <pageSetup paperSize="9" scale="38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CA69"/>
  <sheetViews>
    <sheetView zoomScale="85" zoomScaleNormal="85" zoomScaleSheetLayoutView="70" workbookViewId="0">
      <pane xSplit="26" ySplit="4" topLeftCell="AB69" activePane="bottomRight" state="frozen"/>
      <selection pane="topRight" activeCell="AA1" sqref="AA1"/>
      <selection pane="bottomLeft" activeCell="A5" sqref="A5"/>
      <selection pane="bottomRight" activeCell="AS101" sqref="AS101"/>
    </sheetView>
  </sheetViews>
  <sheetFormatPr defaultColWidth="9" defaultRowHeight="13.8"/>
  <cols>
    <col min="1" max="1" width="1.6640625" style="359" customWidth="1"/>
    <col min="2" max="19" width="1.6640625" style="359" hidden="1" customWidth="1"/>
    <col min="20" max="20" width="1.6640625" style="359" customWidth="1"/>
    <col min="21" max="21" width="15.6640625" style="314" hidden="1" customWidth="1"/>
    <col min="22" max="22" width="15.6640625" style="361" hidden="1" customWidth="1"/>
    <col min="23" max="23" width="3.109375" style="361" customWidth="1"/>
    <col min="24" max="24" width="26.6640625" style="314" customWidth="1"/>
    <col min="25" max="25" width="11.88671875" style="361" customWidth="1"/>
    <col min="26" max="26" width="10.6640625" style="361" hidden="1" customWidth="1"/>
    <col min="27" max="48" width="10.6640625" style="359" customWidth="1"/>
    <col min="49" max="50" width="10.77734375" style="359" customWidth="1"/>
    <col min="51" max="56" width="8.6640625" style="359" hidden="1" customWidth="1"/>
    <col min="57" max="57" width="0.88671875" style="359" hidden="1" customWidth="1"/>
    <col min="58" max="58" width="8.6640625" style="359" customWidth="1"/>
    <col min="59" max="59" width="7.88671875" style="359" bestFit="1" customWidth="1"/>
    <col min="60" max="60" width="6.77734375" style="359" bestFit="1" customWidth="1"/>
    <col min="61" max="61" width="7.44140625" style="359" customWidth="1"/>
    <col min="62" max="66" width="9" style="359"/>
    <col min="67" max="78" width="13.77734375" style="359" bestFit="1" customWidth="1"/>
    <col min="79" max="79" width="13.33203125" style="359" bestFit="1" customWidth="1"/>
    <col min="80" max="16384" width="9" style="359"/>
  </cols>
  <sheetData>
    <row r="1" spans="1:61" s="314" customFormat="1" ht="24.9" customHeight="1">
      <c r="A1" s="1058" t="s">
        <v>528</v>
      </c>
      <c r="U1" s="580" t="s">
        <v>263</v>
      </c>
      <c r="V1" s="358"/>
      <c r="Y1" s="358"/>
      <c r="Z1" s="358"/>
    </row>
    <row r="2" spans="1:61" s="314" customFormat="1">
      <c r="V2" s="358"/>
      <c r="W2" s="358"/>
      <c r="Y2" s="358"/>
      <c r="Z2" s="358"/>
    </row>
    <row r="3" spans="1:61" s="1" customFormat="1" ht="16.8" thickBot="1">
      <c r="V3" s="433"/>
      <c r="W3" s="434" t="s">
        <v>175</v>
      </c>
      <c r="Y3" s="433"/>
      <c r="Z3" s="433"/>
      <c r="AM3" s="435"/>
      <c r="AN3" s="435"/>
      <c r="AP3" s="436"/>
      <c r="AQ3" s="436"/>
      <c r="AR3" s="435"/>
      <c r="AT3" s="435"/>
      <c r="AW3" s="435"/>
      <c r="AX3" s="435"/>
      <c r="AY3" s="435"/>
      <c r="AZ3" s="435"/>
      <c r="BA3" s="435"/>
      <c r="BB3" s="435"/>
      <c r="BC3" s="435"/>
      <c r="BD3" s="435"/>
      <c r="BE3" s="435"/>
      <c r="BF3" s="435"/>
      <c r="BG3" s="435"/>
      <c r="BH3" s="435"/>
      <c r="BI3" s="435"/>
    </row>
    <row r="4" spans="1:61" s="1" customFormat="1" ht="30" customHeight="1">
      <c r="U4" s="437"/>
      <c r="V4" s="438"/>
      <c r="W4" s="581" t="s">
        <v>265</v>
      </c>
      <c r="X4" s="602"/>
      <c r="Y4" s="440" t="s">
        <v>10</v>
      </c>
      <c r="Z4" s="439"/>
      <c r="AA4" s="441">
        <v>1990</v>
      </c>
      <c r="AB4" s="441">
        <v>1991</v>
      </c>
      <c r="AC4" s="441">
        <v>1992</v>
      </c>
      <c r="AD4" s="441">
        <v>1993</v>
      </c>
      <c r="AE4" s="441">
        <v>1994</v>
      </c>
      <c r="AF4" s="441">
        <v>1995</v>
      </c>
      <c r="AG4" s="441">
        <v>1996</v>
      </c>
      <c r="AH4" s="441">
        <v>1997</v>
      </c>
      <c r="AI4" s="441">
        <v>1998</v>
      </c>
      <c r="AJ4" s="442">
        <v>1999</v>
      </c>
      <c r="AK4" s="442">
        <v>2000</v>
      </c>
      <c r="AL4" s="442">
        <f t="shared" ref="AL4:BE4" si="0">AK4+1</f>
        <v>2001</v>
      </c>
      <c r="AM4" s="442">
        <f t="shared" si="0"/>
        <v>2002</v>
      </c>
      <c r="AN4" s="441">
        <f t="shared" si="0"/>
        <v>2003</v>
      </c>
      <c r="AO4" s="441">
        <f t="shared" si="0"/>
        <v>2004</v>
      </c>
      <c r="AP4" s="734">
        <f t="shared" si="0"/>
        <v>2005</v>
      </c>
      <c r="AQ4" s="441">
        <f t="shared" si="0"/>
        <v>2006</v>
      </c>
      <c r="AR4" s="441">
        <f t="shared" si="0"/>
        <v>2007</v>
      </c>
      <c r="AS4" s="441">
        <f t="shared" si="0"/>
        <v>2008</v>
      </c>
      <c r="AT4" s="441">
        <f t="shared" si="0"/>
        <v>2009</v>
      </c>
      <c r="AU4" s="442">
        <f t="shared" si="0"/>
        <v>2010</v>
      </c>
      <c r="AV4" s="442">
        <f t="shared" si="0"/>
        <v>2011</v>
      </c>
      <c r="AW4" s="441">
        <f t="shared" si="0"/>
        <v>2012</v>
      </c>
      <c r="AX4" s="441">
        <f t="shared" si="0"/>
        <v>2013</v>
      </c>
      <c r="AY4" s="443">
        <f t="shared" si="0"/>
        <v>2014</v>
      </c>
      <c r="AZ4" s="444">
        <f t="shared" si="0"/>
        <v>2015</v>
      </c>
      <c r="BA4" s="444">
        <f t="shared" si="0"/>
        <v>2016</v>
      </c>
      <c r="BB4" s="444">
        <f t="shared" si="0"/>
        <v>2017</v>
      </c>
      <c r="BC4" s="444">
        <f t="shared" si="0"/>
        <v>2018</v>
      </c>
      <c r="BD4" s="445">
        <f t="shared" si="0"/>
        <v>2019</v>
      </c>
      <c r="BE4" s="446">
        <f t="shared" si="0"/>
        <v>2020</v>
      </c>
      <c r="BF4" s="2"/>
      <c r="BG4" s="2"/>
      <c r="BH4" s="2"/>
      <c r="BI4" s="2"/>
    </row>
    <row r="5" spans="1:61" s="447" customFormat="1" ht="39.9" customHeight="1">
      <c r="U5" s="448" t="s">
        <v>176</v>
      </c>
      <c r="V5" s="449"/>
      <c r="W5" s="600" t="s">
        <v>177</v>
      </c>
      <c r="X5" s="601"/>
      <c r="Y5" s="451">
        <v>1</v>
      </c>
      <c r="Z5" s="452"/>
      <c r="AA5" s="614">
        <f>SUM(AA6:AA7)</f>
        <v>1154.4027547264527</v>
      </c>
      <c r="AB5" s="614">
        <f t="shared" ref="AB5:AX5" si="1">SUM(AB6:AB7)</f>
        <v>1163.0306937263442</v>
      </c>
      <c r="AC5" s="614">
        <f t="shared" si="1"/>
        <v>1172.8213057906803</v>
      </c>
      <c r="AD5" s="614">
        <f t="shared" si="1"/>
        <v>1166.3992896778875</v>
      </c>
      <c r="AE5" s="614">
        <f t="shared" si="1"/>
        <v>1227.2242110073698</v>
      </c>
      <c r="AF5" s="614">
        <f t="shared" si="1"/>
        <v>1240.762632050797</v>
      </c>
      <c r="AG5" s="614">
        <f t="shared" si="1"/>
        <v>1253.7796387323938</v>
      </c>
      <c r="AH5" s="614">
        <f t="shared" si="1"/>
        <v>1251.3434996133903</v>
      </c>
      <c r="AI5" s="614">
        <f t="shared" si="1"/>
        <v>1216.7003824219223</v>
      </c>
      <c r="AJ5" s="614">
        <f t="shared" si="1"/>
        <v>1251.662997882948</v>
      </c>
      <c r="AK5" s="614">
        <f t="shared" si="1"/>
        <v>1272.5048268683913</v>
      </c>
      <c r="AL5" s="614">
        <f t="shared" si="1"/>
        <v>1255.7682658015174</v>
      </c>
      <c r="AM5" s="614">
        <f t="shared" si="1"/>
        <v>1292.7779555315694</v>
      </c>
      <c r="AN5" s="614">
        <f t="shared" si="1"/>
        <v>1297.8566893153479</v>
      </c>
      <c r="AO5" s="614">
        <f t="shared" si="1"/>
        <v>1296.8319399397308</v>
      </c>
      <c r="AP5" s="614">
        <f t="shared" si="1"/>
        <v>1304.3759600035212</v>
      </c>
      <c r="AQ5" s="614">
        <f t="shared" si="1"/>
        <v>1282.1889213413706</v>
      </c>
      <c r="AR5" s="614">
        <f t="shared" si="1"/>
        <v>1318.2319034743448</v>
      </c>
      <c r="AS5" s="614">
        <f t="shared" si="1"/>
        <v>1233.9505797478412</v>
      </c>
      <c r="AT5" s="614">
        <f t="shared" si="1"/>
        <v>1161.1328735068105</v>
      </c>
      <c r="AU5" s="614">
        <f t="shared" si="1"/>
        <v>1211.5346040272693</v>
      </c>
      <c r="AV5" s="614">
        <f t="shared" si="1"/>
        <v>1260.7596661051198</v>
      </c>
      <c r="AW5" s="614">
        <f t="shared" si="1"/>
        <v>1295.5004843938975</v>
      </c>
      <c r="AX5" s="614">
        <f t="shared" si="1"/>
        <v>1310.6914229415122</v>
      </c>
      <c r="AY5" s="609"/>
      <c r="AZ5" s="3"/>
      <c r="BA5" s="3"/>
      <c r="BB5" s="3"/>
      <c r="BC5" s="3"/>
      <c r="BD5" s="453"/>
      <c r="BE5" s="454"/>
      <c r="BF5" s="2"/>
      <c r="BG5" s="2"/>
      <c r="BH5" s="2"/>
      <c r="BI5" s="4"/>
    </row>
    <row r="6" spans="1:61" s="447" customFormat="1" ht="39.9" customHeight="1">
      <c r="U6" s="448"/>
      <c r="V6" s="599"/>
      <c r="W6" s="604"/>
      <c r="X6" s="607" t="s">
        <v>287</v>
      </c>
      <c r="Y6" s="451">
        <v>1</v>
      </c>
      <c r="Z6" s="608"/>
      <c r="AA6" s="614">
        <v>1066.8439067289078</v>
      </c>
      <c r="AB6" s="614">
        <v>1074.0413040417375</v>
      </c>
      <c r="AC6" s="614">
        <v>1082.4665023980647</v>
      </c>
      <c r="AD6" s="614">
        <v>1077.829130216963</v>
      </c>
      <c r="AE6" s="614">
        <v>1134.1903728371162</v>
      </c>
      <c r="AF6" s="614">
        <v>1146.6515420578964</v>
      </c>
      <c r="AG6" s="614">
        <v>1158.3742445240523</v>
      </c>
      <c r="AH6" s="614">
        <v>1157.1710074931038</v>
      </c>
      <c r="AI6" s="614">
        <v>1128.1131379557562</v>
      </c>
      <c r="AJ6" s="614">
        <v>1162.8359179256331</v>
      </c>
      <c r="AK6" s="614">
        <v>1182.0908648413622</v>
      </c>
      <c r="AL6" s="614">
        <v>1166.9981409992843</v>
      </c>
      <c r="AM6" s="614">
        <v>1206.5081944683475</v>
      </c>
      <c r="AN6" s="614">
        <v>1211.6293088795292</v>
      </c>
      <c r="AO6" s="614">
        <v>1211.6160919220599</v>
      </c>
      <c r="AP6" s="614">
        <v>1219.0191869170546</v>
      </c>
      <c r="AQ6" s="614">
        <v>1198.4866230807377</v>
      </c>
      <c r="AR6" s="614">
        <v>1234.5997143775273</v>
      </c>
      <c r="AS6" s="614">
        <v>1153.2485008776989</v>
      </c>
      <c r="AT6" s="614">
        <v>1089.9935575030361</v>
      </c>
      <c r="AU6" s="614">
        <v>1138.7583317057911</v>
      </c>
      <c r="AV6" s="614">
        <v>1188.3623614179539</v>
      </c>
      <c r="AW6" s="614">
        <v>1220.9325312032324</v>
      </c>
      <c r="AX6" s="614">
        <v>1234.7807262025524</v>
      </c>
      <c r="AY6" s="609"/>
      <c r="AZ6" s="3"/>
      <c r="BA6" s="3"/>
      <c r="BB6" s="3"/>
      <c r="BC6" s="3"/>
      <c r="BD6" s="453"/>
      <c r="BE6" s="454"/>
      <c r="BF6" s="2"/>
      <c r="BG6" s="2"/>
      <c r="BH6" s="2"/>
      <c r="BI6" s="4"/>
    </row>
    <row r="7" spans="1:61" s="447" customFormat="1" ht="39.9" customHeight="1">
      <c r="U7" s="448"/>
      <c r="V7" s="449"/>
      <c r="W7" s="603"/>
      <c r="X7" s="607" t="s">
        <v>288</v>
      </c>
      <c r="Y7" s="451">
        <v>1</v>
      </c>
      <c r="Z7" s="452"/>
      <c r="AA7" s="614">
        <v>87.558847997545058</v>
      </c>
      <c r="AB7" s="614">
        <v>88.989389684606778</v>
      </c>
      <c r="AC7" s="614">
        <v>90.354803392615693</v>
      </c>
      <c r="AD7" s="614">
        <v>88.570159460924557</v>
      </c>
      <c r="AE7" s="614">
        <v>93.033838170253489</v>
      </c>
      <c r="AF7" s="614">
        <v>94.111089992900617</v>
      </c>
      <c r="AG7" s="614">
        <v>95.405394208341463</v>
      </c>
      <c r="AH7" s="614">
        <v>94.172492120286449</v>
      </c>
      <c r="AI7" s="614">
        <v>88.587244466166126</v>
      </c>
      <c r="AJ7" s="614">
        <v>88.827079957314965</v>
      </c>
      <c r="AK7" s="614">
        <v>90.413962027029157</v>
      </c>
      <c r="AL7" s="614">
        <v>88.770124802233099</v>
      </c>
      <c r="AM7" s="614">
        <v>86.269761063221921</v>
      </c>
      <c r="AN7" s="614">
        <v>86.22738043581883</v>
      </c>
      <c r="AO7" s="614">
        <v>85.215848017670808</v>
      </c>
      <c r="AP7" s="614">
        <v>85.356773086466504</v>
      </c>
      <c r="AQ7" s="614">
        <v>83.702298260632901</v>
      </c>
      <c r="AR7" s="614">
        <v>83.632189096817356</v>
      </c>
      <c r="AS7" s="614">
        <v>80.702078870142302</v>
      </c>
      <c r="AT7" s="614">
        <v>71.139316003774525</v>
      </c>
      <c r="AU7" s="614">
        <v>72.776272321478345</v>
      </c>
      <c r="AV7" s="614">
        <v>72.397304687165885</v>
      </c>
      <c r="AW7" s="614">
        <v>74.567953190665023</v>
      </c>
      <c r="AX7" s="614">
        <v>75.910696738959771</v>
      </c>
      <c r="AY7" s="609"/>
      <c r="AZ7" s="3"/>
      <c r="BA7" s="3"/>
      <c r="BB7" s="3"/>
      <c r="BC7" s="3"/>
      <c r="BD7" s="453"/>
      <c r="BE7" s="454"/>
      <c r="BF7" s="2"/>
      <c r="BG7" s="2"/>
      <c r="BH7" s="2"/>
      <c r="BI7" s="4"/>
    </row>
    <row r="8" spans="1:61" s="447" customFormat="1" ht="39.9" customHeight="1">
      <c r="U8" s="448" t="s">
        <v>178</v>
      </c>
      <c r="V8" s="449"/>
      <c r="W8" s="450" t="s">
        <v>179</v>
      </c>
      <c r="X8" s="601"/>
      <c r="Y8" s="451">
        <v>25</v>
      </c>
      <c r="Z8" s="456"/>
      <c r="AA8" s="614">
        <v>48.586362525004141</v>
      </c>
      <c r="AB8" s="614">
        <v>46.862126210660897</v>
      </c>
      <c r="AC8" s="614">
        <v>48.095897257939683</v>
      </c>
      <c r="AD8" s="614">
        <v>42.817956709862898</v>
      </c>
      <c r="AE8" s="614">
        <v>47.907003126110347</v>
      </c>
      <c r="AF8" s="614">
        <v>45.825272899013868</v>
      </c>
      <c r="AG8" s="614">
        <v>44.524487301579263</v>
      </c>
      <c r="AH8" s="614">
        <v>43.703257316697197</v>
      </c>
      <c r="AI8" s="614">
        <v>41.392615721257741</v>
      </c>
      <c r="AJ8" s="614">
        <v>41.460426861561324</v>
      </c>
      <c r="AK8" s="614">
        <v>41.505275986934109</v>
      </c>
      <c r="AL8" s="614">
        <v>40.278002156556951</v>
      </c>
      <c r="AM8" s="614">
        <v>39.501203288335688</v>
      </c>
      <c r="AN8" s="614">
        <v>37.592726368147247</v>
      </c>
      <c r="AO8" s="614">
        <v>39.029557497375542</v>
      </c>
      <c r="AP8" s="614">
        <v>38.962321889956847</v>
      </c>
      <c r="AQ8" s="614">
        <v>38.216415008202425</v>
      </c>
      <c r="AR8" s="614">
        <v>38.470094864335984</v>
      </c>
      <c r="AS8" s="614">
        <v>38.268876298680794</v>
      </c>
      <c r="AT8" s="614">
        <v>37.192744453153395</v>
      </c>
      <c r="AU8" s="614">
        <v>38.263038079022074</v>
      </c>
      <c r="AV8" s="614">
        <v>37.263383307497783</v>
      </c>
      <c r="AW8" s="614">
        <v>36.420433054544006</v>
      </c>
      <c r="AX8" s="614">
        <v>36.04206813911447</v>
      </c>
      <c r="AY8" s="609"/>
      <c r="AZ8" s="3"/>
      <c r="BA8" s="3"/>
      <c r="BB8" s="3"/>
      <c r="BC8" s="3"/>
      <c r="BD8" s="453"/>
      <c r="BE8" s="454"/>
      <c r="BF8" s="2"/>
      <c r="BG8" s="2"/>
      <c r="BH8" s="2"/>
      <c r="BI8" s="4"/>
    </row>
    <row r="9" spans="1:61" s="447" customFormat="1" ht="39.9" customHeight="1">
      <c r="U9" s="448" t="s">
        <v>180</v>
      </c>
      <c r="V9" s="449"/>
      <c r="W9" s="450" t="s">
        <v>181</v>
      </c>
      <c r="X9" s="601"/>
      <c r="Y9" s="451">
        <v>298</v>
      </c>
      <c r="Z9" s="456"/>
      <c r="AA9" s="614">
        <v>31.903416810417113</v>
      </c>
      <c r="AB9" s="614">
        <v>31.586617344115055</v>
      </c>
      <c r="AC9" s="614">
        <v>31.719778966409677</v>
      </c>
      <c r="AD9" s="614">
        <v>31.606902509254592</v>
      </c>
      <c r="AE9" s="614">
        <v>32.916510960596504</v>
      </c>
      <c r="AF9" s="614">
        <v>33.226892580397973</v>
      </c>
      <c r="AG9" s="614">
        <v>34.354031782762398</v>
      </c>
      <c r="AH9" s="614">
        <v>35.147583645003216</v>
      </c>
      <c r="AI9" s="614">
        <v>33.581927937812708</v>
      </c>
      <c r="AJ9" s="614">
        <v>27.496636921193087</v>
      </c>
      <c r="AK9" s="614">
        <v>30.062270015387799</v>
      </c>
      <c r="AL9" s="614">
        <v>26.531753175522862</v>
      </c>
      <c r="AM9" s="614">
        <v>26.049918469702764</v>
      </c>
      <c r="AN9" s="614">
        <v>25.882620760934948</v>
      </c>
      <c r="AO9" s="614">
        <v>25.899700566214289</v>
      </c>
      <c r="AP9" s="614">
        <v>25.510948578319045</v>
      </c>
      <c r="AQ9" s="614">
        <v>25.533576464797125</v>
      </c>
      <c r="AR9" s="614">
        <v>24.971762455386788</v>
      </c>
      <c r="AS9" s="614">
        <v>24.09164154506708</v>
      </c>
      <c r="AT9" s="614">
        <v>23.630807559069648</v>
      </c>
      <c r="AU9" s="614">
        <v>23.300621809053986</v>
      </c>
      <c r="AV9" s="614">
        <v>22.827333026445768</v>
      </c>
      <c r="AW9" s="614">
        <v>22.484828848257436</v>
      </c>
      <c r="AX9" s="614">
        <v>22.458074167305071</v>
      </c>
      <c r="AY9" s="609"/>
      <c r="AZ9" s="3"/>
      <c r="BA9" s="3"/>
      <c r="BB9" s="3"/>
      <c r="BC9" s="3"/>
      <c r="BD9" s="453"/>
      <c r="BE9" s="454"/>
      <c r="BF9" s="2"/>
      <c r="BG9" s="2"/>
      <c r="BH9" s="2"/>
      <c r="BI9" s="4"/>
    </row>
    <row r="10" spans="1:61" s="447" customFormat="1" ht="39.9" customHeight="1">
      <c r="U10" s="457" t="s">
        <v>182</v>
      </c>
      <c r="V10" s="458"/>
      <c r="W10" s="475" t="s">
        <v>183</v>
      </c>
      <c r="X10" s="601"/>
      <c r="Y10" s="458" t="s">
        <v>303</v>
      </c>
      <c r="Z10" s="452"/>
      <c r="AA10" s="614">
        <v>15.9323098610065</v>
      </c>
      <c r="AB10" s="614">
        <v>17.349612944863189</v>
      </c>
      <c r="AC10" s="614">
        <v>17.76722403564693</v>
      </c>
      <c r="AD10" s="614">
        <v>18.128878854870212</v>
      </c>
      <c r="AE10" s="614">
        <v>21.051387338538618</v>
      </c>
      <c r="AF10" s="614">
        <v>25.212334992760137</v>
      </c>
      <c r="AG10" s="614">
        <v>24.596832047994372</v>
      </c>
      <c r="AH10" s="614">
        <v>24.435371789785219</v>
      </c>
      <c r="AI10" s="614">
        <v>23.740459114768885</v>
      </c>
      <c r="AJ10" s="614">
        <v>24.365531189948623</v>
      </c>
      <c r="AK10" s="614">
        <v>22.846612632405318</v>
      </c>
      <c r="AL10" s="614">
        <v>19.451817739171553</v>
      </c>
      <c r="AM10" s="614">
        <v>16.218007457786591</v>
      </c>
      <c r="AN10" s="614">
        <v>16.20075884114495</v>
      </c>
      <c r="AO10" s="614">
        <v>12.37929467236407</v>
      </c>
      <c r="AP10" s="614">
        <v>12.724242084423663</v>
      </c>
      <c r="AQ10" s="614">
        <v>14.548009665387497</v>
      </c>
      <c r="AR10" s="614">
        <v>16.60299176278637</v>
      </c>
      <c r="AS10" s="614">
        <v>19.152643004162531</v>
      </c>
      <c r="AT10" s="614">
        <v>20.779513709830383</v>
      </c>
      <c r="AU10" s="614">
        <v>23.114011738860782</v>
      </c>
      <c r="AV10" s="614">
        <v>25.847199121944243</v>
      </c>
      <c r="AW10" s="614">
        <v>29.087577581056028</v>
      </c>
      <c r="AX10" s="614">
        <v>31.776626935525083</v>
      </c>
      <c r="AY10" s="609"/>
      <c r="AZ10" s="3"/>
      <c r="BA10" s="3"/>
      <c r="BB10" s="3"/>
      <c r="BC10" s="3"/>
      <c r="BD10" s="453"/>
      <c r="BE10" s="454"/>
      <c r="BF10" s="2"/>
      <c r="BG10" s="2"/>
      <c r="BH10" s="2"/>
      <c r="BI10" s="4"/>
    </row>
    <row r="11" spans="1:61" s="447" customFormat="1" ht="39.9" customHeight="1">
      <c r="U11" s="457" t="s">
        <v>184</v>
      </c>
      <c r="V11" s="458"/>
      <c r="W11" s="475" t="s">
        <v>185</v>
      </c>
      <c r="X11" s="601"/>
      <c r="Y11" s="458" t="s">
        <v>304</v>
      </c>
      <c r="Z11" s="452"/>
      <c r="AA11" s="614">
        <v>6.5392993330603124</v>
      </c>
      <c r="AB11" s="614">
        <v>7.5069220881606293</v>
      </c>
      <c r="AC11" s="614">
        <v>7.6172931076973525</v>
      </c>
      <c r="AD11" s="614">
        <v>10.942797023893531</v>
      </c>
      <c r="AE11" s="614">
        <v>13.443461837094947</v>
      </c>
      <c r="AF11" s="614">
        <v>17.609918599177117</v>
      </c>
      <c r="AG11" s="614">
        <v>18.258177043160494</v>
      </c>
      <c r="AH11" s="614">
        <v>19.984282883097684</v>
      </c>
      <c r="AI11" s="614">
        <v>16.568476128945992</v>
      </c>
      <c r="AJ11" s="614">
        <v>13.118064707488832</v>
      </c>
      <c r="AK11" s="614">
        <v>11.873109881357884</v>
      </c>
      <c r="AL11" s="614">
        <v>9.8784684342627678</v>
      </c>
      <c r="AM11" s="614">
        <v>9.1994397103048353</v>
      </c>
      <c r="AN11" s="614">
        <v>8.8542056268787857</v>
      </c>
      <c r="AO11" s="614">
        <v>9.216640483583598</v>
      </c>
      <c r="AP11" s="614">
        <v>8.6233516588427417</v>
      </c>
      <c r="AQ11" s="614">
        <v>8.9987757459274516</v>
      </c>
      <c r="AR11" s="614">
        <v>7.9168495857216747</v>
      </c>
      <c r="AS11" s="614">
        <v>5.7434047787878875</v>
      </c>
      <c r="AT11" s="614">
        <v>4.0468721450282388</v>
      </c>
      <c r="AU11" s="614">
        <v>4.2495437036642674</v>
      </c>
      <c r="AV11" s="614">
        <v>3.7554464923644928</v>
      </c>
      <c r="AW11" s="614">
        <v>3.4363283067771979</v>
      </c>
      <c r="AX11" s="614">
        <v>3.2800593072681292</v>
      </c>
      <c r="AY11" s="609"/>
      <c r="AZ11" s="3"/>
      <c r="BA11" s="3"/>
      <c r="BB11" s="3"/>
      <c r="BC11" s="3"/>
      <c r="BD11" s="453"/>
      <c r="BE11" s="454"/>
      <c r="BF11" s="2"/>
      <c r="BG11" s="2"/>
      <c r="BH11" s="2"/>
      <c r="BI11" s="4"/>
    </row>
    <row r="12" spans="1:61" s="447" customFormat="1" ht="39.9" customHeight="1" thickBot="1">
      <c r="U12" s="448" t="s">
        <v>186</v>
      </c>
      <c r="V12" s="643"/>
      <c r="W12" s="450" t="s">
        <v>187</v>
      </c>
      <c r="X12" s="630"/>
      <c r="Y12" s="451">
        <v>22800</v>
      </c>
      <c r="Z12" s="452"/>
      <c r="AA12" s="614">
        <v>12.850069876123966</v>
      </c>
      <c r="AB12" s="614">
        <v>14.206042348977288</v>
      </c>
      <c r="AC12" s="614">
        <v>15.635824676234234</v>
      </c>
      <c r="AD12" s="614">
        <v>15.701970570462503</v>
      </c>
      <c r="AE12" s="614">
        <v>15.019955788766001</v>
      </c>
      <c r="AF12" s="614">
        <v>16.447524694550538</v>
      </c>
      <c r="AG12" s="614">
        <v>17.022187764473411</v>
      </c>
      <c r="AH12" s="614">
        <v>14.510540478356033</v>
      </c>
      <c r="AI12" s="614">
        <v>13.224101247799888</v>
      </c>
      <c r="AJ12" s="614">
        <v>9.1766166900014632</v>
      </c>
      <c r="AK12" s="614">
        <v>7.0313589307549007</v>
      </c>
      <c r="AL12" s="614">
        <v>6.0660167800018465</v>
      </c>
      <c r="AM12" s="614">
        <v>5.7354807991064209</v>
      </c>
      <c r="AN12" s="614">
        <v>5.4063108216924833</v>
      </c>
      <c r="AO12" s="614">
        <v>5.2587023289238077</v>
      </c>
      <c r="AP12" s="614">
        <v>5.0638592154062865</v>
      </c>
      <c r="AQ12" s="614">
        <v>5.2439097773588239</v>
      </c>
      <c r="AR12" s="614">
        <v>4.7545051706817105</v>
      </c>
      <c r="AS12" s="614">
        <v>4.2061193485221571</v>
      </c>
      <c r="AT12" s="614">
        <v>2.4746464709569223</v>
      </c>
      <c r="AU12" s="614">
        <v>2.4684496540555809</v>
      </c>
      <c r="AV12" s="614">
        <v>2.2995555126332765</v>
      </c>
      <c r="AW12" s="614">
        <v>2.2993213035202391</v>
      </c>
      <c r="AX12" s="614">
        <v>2.1657604141541613</v>
      </c>
      <c r="AY12" s="633"/>
      <c r="AZ12" s="5"/>
      <c r="BA12" s="5"/>
      <c r="BB12" s="5"/>
      <c r="BC12" s="5"/>
      <c r="BD12" s="459"/>
      <c r="BE12" s="460"/>
      <c r="BF12" s="2"/>
      <c r="BG12" s="2"/>
      <c r="BH12" s="2"/>
      <c r="BI12" s="4"/>
    </row>
    <row r="13" spans="1:61" s="447" customFormat="1" ht="39.9" customHeight="1" thickTop="1" thickBot="1">
      <c r="U13" s="641" t="s">
        <v>306</v>
      </c>
      <c r="V13" s="642"/>
      <c r="W13" s="631" t="s">
        <v>305</v>
      </c>
      <c r="X13" s="629"/>
      <c r="Y13" s="451">
        <v>17200</v>
      </c>
      <c r="Z13" s="624"/>
      <c r="AA13" s="625">
        <v>3.2888772785813876E-2</v>
      </c>
      <c r="AB13" s="625">
        <v>3.2888772785813876E-2</v>
      </c>
      <c r="AC13" s="625">
        <v>3.2888772785813876E-2</v>
      </c>
      <c r="AD13" s="625">
        <v>4.3851697047751832E-2</v>
      </c>
      <c r="AE13" s="625">
        <v>7.6740469833565708E-2</v>
      </c>
      <c r="AF13" s="625">
        <v>0.20281409884585214</v>
      </c>
      <c r="AG13" s="625">
        <v>0.19427413105106325</v>
      </c>
      <c r="AH13" s="625">
        <v>0.17277935042516238</v>
      </c>
      <c r="AI13" s="625">
        <v>0.17265466808746663</v>
      </c>
      <c r="AJ13" s="625">
        <v>0.28258917107369835</v>
      </c>
      <c r="AK13" s="625">
        <v>0.18601261607893385</v>
      </c>
      <c r="AL13" s="625">
        <v>0.1950529104876621</v>
      </c>
      <c r="AM13" s="625">
        <v>0.27172283306236583</v>
      </c>
      <c r="AN13" s="625">
        <v>0.29913627155908129</v>
      </c>
      <c r="AO13" s="625">
        <v>0.36735833940564011</v>
      </c>
      <c r="AP13" s="625">
        <v>1.2498727115608002</v>
      </c>
      <c r="AQ13" s="625">
        <v>1.0934337439505402</v>
      </c>
      <c r="AR13" s="625">
        <v>1.2101174562836103</v>
      </c>
      <c r="AS13" s="625">
        <v>1.1731596538669968</v>
      </c>
      <c r="AT13" s="625">
        <v>1.1666753975192692</v>
      </c>
      <c r="AU13" s="625">
        <v>1.3694614715489335</v>
      </c>
      <c r="AV13" s="625">
        <v>1.5612999689066398</v>
      </c>
      <c r="AW13" s="625">
        <v>1.255572249382888</v>
      </c>
      <c r="AX13" s="625">
        <v>1.3609573656739451</v>
      </c>
      <c r="AY13" s="634"/>
      <c r="AZ13" s="626"/>
      <c r="BA13" s="626"/>
      <c r="BB13" s="626"/>
      <c r="BC13" s="626"/>
      <c r="BD13" s="627"/>
      <c r="BE13" s="628"/>
      <c r="BF13" s="2"/>
      <c r="BG13" s="2"/>
      <c r="BH13" s="2"/>
      <c r="BI13" s="4"/>
    </row>
    <row r="14" spans="1:61" s="447" customFormat="1" ht="39.9" customHeight="1" thickTop="1" thickBot="1">
      <c r="U14" s="461" t="s">
        <v>188</v>
      </c>
      <c r="V14" s="462"/>
      <c r="W14" s="615" t="s">
        <v>116</v>
      </c>
      <c r="X14" s="616"/>
      <c r="Y14" s="617"/>
      <c r="Z14" s="618"/>
      <c r="AA14" s="619">
        <f>SUM(AA5,AA8:AA13)</f>
        <v>1270.2471019048508</v>
      </c>
      <c r="AB14" s="619">
        <f t="shared" ref="AB14:AX14" si="2">SUM(AB5,AB8:AB13)</f>
        <v>1280.5749034359067</v>
      </c>
      <c r="AC14" s="619">
        <f t="shared" si="2"/>
        <v>1293.690212607394</v>
      </c>
      <c r="AD14" s="619">
        <f t="shared" si="2"/>
        <v>1285.6416470432789</v>
      </c>
      <c r="AE14" s="619">
        <f t="shared" si="2"/>
        <v>1357.6392705283099</v>
      </c>
      <c r="AF14" s="619">
        <f t="shared" si="2"/>
        <v>1379.2873899155427</v>
      </c>
      <c r="AG14" s="619">
        <f t="shared" si="2"/>
        <v>1392.7296288034147</v>
      </c>
      <c r="AH14" s="619">
        <f t="shared" si="2"/>
        <v>1389.2973150767546</v>
      </c>
      <c r="AI14" s="619">
        <f t="shared" si="2"/>
        <v>1345.3806172405948</v>
      </c>
      <c r="AJ14" s="619">
        <f t="shared" si="2"/>
        <v>1367.562863424215</v>
      </c>
      <c r="AK14" s="619">
        <f t="shared" si="2"/>
        <v>1386.0094669313103</v>
      </c>
      <c r="AL14" s="619">
        <f t="shared" si="2"/>
        <v>1358.1693769975209</v>
      </c>
      <c r="AM14" s="619">
        <f t="shared" si="2"/>
        <v>1389.7537280898682</v>
      </c>
      <c r="AN14" s="619">
        <f t="shared" si="2"/>
        <v>1392.0924480057054</v>
      </c>
      <c r="AO14" s="619">
        <f t="shared" si="2"/>
        <v>1388.9831938275977</v>
      </c>
      <c r="AP14" s="619">
        <f t="shared" si="2"/>
        <v>1396.5105561420305</v>
      </c>
      <c r="AQ14" s="619">
        <f t="shared" si="2"/>
        <v>1375.8230417469945</v>
      </c>
      <c r="AR14" s="619">
        <f t="shared" si="2"/>
        <v>1412.158224769541</v>
      </c>
      <c r="AS14" s="619">
        <f t="shared" si="2"/>
        <v>1326.5864243769286</v>
      </c>
      <c r="AT14" s="619">
        <f t="shared" si="2"/>
        <v>1250.424133242368</v>
      </c>
      <c r="AU14" s="619">
        <f t="shared" si="2"/>
        <v>1304.2997304834753</v>
      </c>
      <c r="AV14" s="619">
        <f t="shared" si="2"/>
        <v>1354.3138835349121</v>
      </c>
      <c r="AW14" s="619">
        <f t="shared" si="2"/>
        <v>1390.4845457374349</v>
      </c>
      <c r="AX14" s="619">
        <f t="shared" si="2"/>
        <v>1407.7749692705531</v>
      </c>
      <c r="AY14" s="635"/>
      <c r="AZ14" s="463"/>
      <c r="BA14" s="463"/>
      <c r="BB14" s="463"/>
      <c r="BC14" s="463"/>
      <c r="BD14" s="464"/>
      <c r="BE14" s="465"/>
      <c r="BF14" s="2"/>
      <c r="BG14" s="2"/>
      <c r="BH14" s="2"/>
      <c r="BI14" s="4"/>
    </row>
    <row r="15" spans="1:61" s="447" customFormat="1" ht="14.25" customHeight="1">
      <c r="U15" s="466"/>
      <c r="V15" s="467"/>
      <c r="W15" s="468" t="s">
        <v>189</v>
      </c>
      <c r="Y15" s="467"/>
      <c r="Z15" s="469"/>
      <c r="AA15" s="470"/>
      <c r="AB15" s="470"/>
      <c r="AC15" s="470"/>
      <c r="AD15" s="470"/>
      <c r="AE15" s="470"/>
      <c r="AF15" s="470"/>
      <c r="AG15" s="470"/>
      <c r="AH15" s="470"/>
      <c r="AI15" s="470"/>
      <c r="AJ15" s="470"/>
      <c r="AK15" s="470"/>
      <c r="AL15" s="470"/>
      <c r="AM15" s="470"/>
      <c r="AN15" s="470"/>
      <c r="AO15" s="470"/>
      <c r="AP15" s="470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</row>
    <row r="16" spans="1:61" s="447" customFormat="1" ht="15">
      <c r="U16" s="466"/>
      <c r="V16" s="467"/>
      <c r="W16" s="471"/>
      <c r="Y16" s="472"/>
      <c r="Z16" s="469"/>
      <c r="AA16" s="455"/>
      <c r="AB16" s="455"/>
      <c r="AC16" s="455"/>
      <c r="AD16" s="455"/>
      <c r="AE16" s="455"/>
      <c r="AF16" s="455"/>
      <c r="AG16" s="455"/>
      <c r="AH16" s="455"/>
      <c r="AI16" s="455"/>
      <c r="AJ16" s="455"/>
      <c r="AK16" s="455"/>
      <c r="AL16" s="455"/>
      <c r="AM16" s="455"/>
      <c r="AN16" s="455"/>
      <c r="AO16" s="455"/>
      <c r="AP16" s="455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</row>
    <row r="17" spans="21:79" s="447" customFormat="1" ht="21.75" customHeight="1" thickBot="1">
      <c r="U17" s="1"/>
      <c r="V17" s="473"/>
      <c r="W17" s="583" t="s">
        <v>527</v>
      </c>
      <c r="Y17" s="473"/>
      <c r="Z17" s="473"/>
      <c r="AA17" s="605"/>
      <c r="BF17" s="80"/>
      <c r="BH17" s="4"/>
    </row>
    <row r="18" spans="21:79" s="447" customFormat="1">
      <c r="U18" s="437"/>
      <c r="V18" s="438"/>
      <c r="W18" s="582" t="s">
        <v>264</v>
      </c>
      <c r="X18" s="606"/>
      <c r="Y18" s="438" t="s">
        <v>10</v>
      </c>
      <c r="Z18" s="439"/>
      <c r="AA18" s="444">
        <v>1990</v>
      </c>
      <c r="AB18" s="444">
        <f t="shared" ref="AB18" si="3">AA18+1</f>
        <v>1991</v>
      </c>
      <c r="AC18" s="444">
        <f t="shared" ref="AC18" si="4">AB18+1</f>
        <v>1992</v>
      </c>
      <c r="AD18" s="444">
        <f t="shared" ref="AD18" si="5">AC18+1</f>
        <v>1993</v>
      </c>
      <c r="AE18" s="444">
        <f t="shared" ref="AE18" si="6">AD18+1</f>
        <v>1994</v>
      </c>
      <c r="AF18" s="444">
        <f t="shared" ref="AF18" si="7">AE18+1</f>
        <v>1995</v>
      </c>
      <c r="AG18" s="444">
        <f t="shared" ref="AG18" si="8">AF18+1</f>
        <v>1996</v>
      </c>
      <c r="AH18" s="444">
        <f t="shared" ref="AH18" si="9">AG18+1</f>
        <v>1997</v>
      </c>
      <c r="AI18" s="444">
        <f t="shared" ref="AI18" si="10">AH18+1</f>
        <v>1998</v>
      </c>
      <c r="AJ18" s="445">
        <f t="shared" ref="AJ18" si="11">AI18+1</f>
        <v>1999</v>
      </c>
      <c r="AK18" s="445">
        <f t="shared" ref="AK18" si="12">AJ18+1</f>
        <v>2000</v>
      </c>
      <c r="AL18" s="445">
        <f t="shared" ref="AL18" si="13">AK18+1</f>
        <v>2001</v>
      </c>
      <c r="AM18" s="445">
        <f t="shared" ref="AM18" si="14">AL18+1</f>
        <v>2002</v>
      </c>
      <c r="AN18" s="444">
        <f t="shared" ref="AN18" si="15">AM18+1</f>
        <v>2003</v>
      </c>
      <c r="AO18" s="444">
        <f t="shared" ref="AO18" si="16">AN18+1</f>
        <v>2004</v>
      </c>
      <c r="AP18" s="444">
        <f t="shared" ref="AP18" si="17">AO18+1</f>
        <v>2005</v>
      </c>
      <c r="AQ18" s="444">
        <f t="shared" ref="AQ18" si="18">AP18+1</f>
        <v>2006</v>
      </c>
      <c r="AR18" s="443">
        <f t="shared" ref="AR18" si="19">AQ18+1</f>
        <v>2007</v>
      </c>
      <c r="AS18" s="474">
        <f t="shared" ref="AS18" si="20">AR18+1</f>
        <v>2008</v>
      </c>
      <c r="AT18" s="444">
        <f t="shared" ref="AT18" si="21">AS18+1</f>
        <v>2009</v>
      </c>
      <c r="AU18" s="474">
        <f t="shared" ref="AU18" si="22">AT18+1</f>
        <v>2010</v>
      </c>
      <c r="AV18" s="445">
        <f t="shared" ref="AV18" si="23">AU18+1</f>
        <v>2011</v>
      </c>
      <c r="AW18" s="444">
        <f t="shared" ref="AW18" si="24">AV18+1</f>
        <v>2012</v>
      </c>
      <c r="AX18" s="444">
        <f t="shared" ref="AX18" si="25">AW18+1</f>
        <v>2013</v>
      </c>
      <c r="AY18" s="443">
        <f t="shared" ref="AY18" si="26">AX18+1</f>
        <v>2014</v>
      </c>
      <c r="AZ18" s="444">
        <f t="shared" ref="AZ18" si="27">AY18+1</f>
        <v>2015</v>
      </c>
      <c r="BA18" s="444">
        <f t="shared" ref="BA18" si="28">AZ18+1</f>
        <v>2016</v>
      </c>
      <c r="BB18" s="444">
        <f t="shared" ref="BB18" si="29">BA18+1</f>
        <v>2017</v>
      </c>
      <c r="BC18" s="444">
        <f t="shared" ref="BC18" si="30">BB18+1</f>
        <v>2018</v>
      </c>
      <c r="BD18" s="445">
        <f t="shared" ref="BD18" si="31">BC18+1</f>
        <v>2019</v>
      </c>
      <c r="BE18" s="446">
        <f t="shared" ref="BE18" si="32">BD18+1</f>
        <v>2020</v>
      </c>
      <c r="BG18" s="1059" t="s">
        <v>539</v>
      </c>
      <c r="BH18" s="1060"/>
    </row>
    <row r="19" spans="21:79" s="447" customFormat="1" ht="16.2">
      <c r="U19" s="448" t="s">
        <v>176</v>
      </c>
      <c r="V19" s="449"/>
      <c r="W19" s="858" t="s">
        <v>191</v>
      </c>
      <c r="X19" s="601"/>
      <c r="Y19" s="449">
        <v>1</v>
      </c>
      <c r="Z19" s="735"/>
      <c r="AA19" s="476">
        <f t="shared" ref="AA19:AP27" si="33">AA5/AA$14</f>
        <v>0.9088017229051899</v>
      </c>
      <c r="AB19" s="476">
        <f t="shared" si="33"/>
        <v>0.90820981311270432</v>
      </c>
      <c r="AC19" s="476">
        <f t="shared" si="33"/>
        <v>0.90657044040465762</v>
      </c>
      <c r="AD19" s="476">
        <f t="shared" si="33"/>
        <v>0.90725070423813259</v>
      </c>
      <c r="AE19" s="476">
        <f t="shared" si="33"/>
        <v>0.90393982970882203</v>
      </c>
      <c r="AF19" s="476">
        <f t="shared" si="33"/>
        <v>0.89956787912544611</v>
      </c>
      <c r="AG19" s="476">
        <f t="shared" si="33"/>
        <v>0.9002318991444147</v>
      </c>
      <c r="AH19" s="476">
        <f t="shared" si="33"/>
        <v>0.90070245298376417</v>
      </c>
      <c r="AI19" s="476">
        <f t="shared" si="33"/>
        <v>0.90435402950683319</v>
      </c>
      <c r="AJ19" s="476">
        <f t="shared" si="33"/>
        <v>0.91525079494256845</v>
      </c>
      <c r="AK19" s="476">
        <f t="shared" si="33"/>
        <v>0.9181068796635109</v>
      </c>
      <c r="AL19" s="476">
        <f t="shared" si="33"/>
        <v>0.92460357822057537</v>
      </c>
      <c r="AM19" s="476">
        <f t="shared" si="33"/>
        <v>0.93022089410647879</v>
      </c>
      <c r="AN19" s="476">
        <f t="shared" si="33"/>
        <v>0.9323063932820278</v>
      </c>
      <c r="AO19" s="476">
        <f t="shared" si="33"/>
        <v>0.93365560195589747</v>
      </c>
      <c r="AP19" s="476">
        <f t="shared" si="33"/>
        <v>0.93402513448015867</v>
      </c>
      <c r="AQ19" s="476">
        <f t="shared" ref="AB19:BE27" si="34">AQ5/AQ$14</f>
        <v>0.93194319504437939</v>
      </c>
      <c r="AR19" s="476">
        <f t="shared" si="34"/>
        <v>0.93348739564185546</v>
      </c>
      <c r="AS19" s="476">
        <f t="shared" si="34"/>
        <v>0.93016976283878627</v>
      </c>
      <c r="AT19" s="476">
        <f t="shared" si="34"/>
        <v>0.92859122168089958</v>
      </c>
      <c r="AU19" s="476">
        <f t="shared" si="34"/>
        <v>0.9288774471939667</v>
      </c>
      <c r="AV19" s="476">
        <f t="shared" si="34"/>
        <v>0.93092131848666781</v>
      </c>
      <c r="AW19" s="476">
        <f t="shared" si="34"/>
        <v>0.93168995539381327</v>
      </c>
      <c r="AX19" s="476">
        <f t="shared" si="34"/>
        <v>0.93103759588839308</v>
      </c>
      <c r="AY19" s="476" t="e">
        <f t="shared" si="34"/>
        <v>#DIV/0!</v>
      </c>
      <c r="AZ19" s="476" t="e">
        <f t="shared" si="34"/>
        <v>#DIV/0!</v>
      </c>
      <c r="BA19" s="476" t="e">
        <f t="shared" si="34"/>
        <v>#DIV/0!</v>
      </c>
      <c r="BB19" s="476" t="e">
        <f t="shared" si="34"/>
        <v>#DIV/0!</v>
      </c>
      <c r="BC19" s="476" t="e">
        <f t="shared" si="34"/>
        <v>#DIV/0!</v>
      </c>
      <c r="BD19" s="476" t="e">
        <f t="shared" si="34"/>
        <v>#DIV/0!</v>
      </c>
      <c r="BE19" s="476" t="e">
        <f t="shared" si="34"/>
        <v>#DIV/0!</v>
      </c>
      <c r="BF19" s="2"/>
      <c r="BI19" s="2"/>
    </row>
    <row r="20" spans="21:79" s="447" customFormat="1" ht="15">
      <c r="U20" s="448"/>
      <c r="V20" s="449"/>
      <c r="W20" s="604"/>
      <c r="X20" s="859" t="s">
        <v>287</v>
      </c>
      <c r="Y20" s="449">
        <v>1</v>
      </c>
      <c r="Z20" s="735"/>
      <c r="AA20" s="476">
        <f t="shared" si="33"/>
        <v>0.83987115981534499</v>
      </c>
      <c r="AB20" s="476">
        <f t="shared" si="34"/>
        <v>0.83871806417569206</v>
      </c>
      <c r="AC20" s="476">
        <f t="shared" si="34"/>
        <v>0.83672775124145504</v>
      </c>
      <c r="AD20" s="476">
        <f t="shared" si="34"/>
        <v>0.83835891027313592</v>
      </c>
      <c r="AE20" s="476">
        <f t="shared" si="34"/>
        <v>0.83541364592065681</v>
      </c>
      <c r="AF20" s="476">
        <f t="shared" si="34"/>
        <v>0.83133620334780911</v>
      </c>
      <c r="AG20" s="476">
        <f t="shared" si="34"/>
        <v>0.83172944738691856</v>
      </c>
      <c r="AH20" s="476">
        <f t="shared" si="34"/>
        <v>0.8329181917616918</v>
      </c>
      <c r="AI20" s="476">
        <f t="shared" si="34"/>
        <v>0.8385085406310826</v>
      </c>
      <c r="AJ20" s="476">
        <f t="shared" si="34"/>
        <v>0.85029796364463284</v>
      </c>
      <c r="AK20" s="476">
        <f t="shared" si="34"/>
        <v>0.85287358639661137</v>
      </c>
      <c r="AL20" s="476">
        <f t="shared" si="34"/>
        <v>0.85924344987010737</v>
      </c>
      <c r="AM20" s="476">
        <f t="shared" si="34"/>
        <v>0.86814531962192998</v>
      </c>
      <c r="AN20" s="476">
        <f t="shared" si="34"/>
        <v>0.87036554979900549</v>
      </c>
      <c r="AO20" s="476">
        <f t="shared" si="34"/>
        <v>0.87230435710545196</v>
      </c>
      <c r="AP20" s="476">
        <f t="shared" si="34"/>
        <v>0.87290366804293296</v>
      </c>
      <c r="AQ20" s="476">
        <f t="shared" si="34"/>
        <v>0.87110521245444594</v>
      </c>
      <c r="AR20" s="476">
        <f t="shared" si="34"/>
        <v>0.87426443632335138</v>
      </c>
      <c r="AS20" s="476">
        <f t="shared" si="34"/>
        <v>0.8693353706068242</v>
      </c>
      <c r="AT20" s="476">
        <f t="shared" si="34"/>
        <v>0.87169907275915004</v>
      </c>
      <c r="AU20" s="476">
        <f t="shared" si="34"/>
        <v>0.87308024765417869</v>
      </c>
      <c r="AV20" s="476">
        <f t="shared" si="34"/>
        <v>0.8774645049906703</v>
      </c>
      <c r="AW20" s="476">
        <f t="shared" si="34"/>
        <v>0.87806264006747259</v>
      </c>
      <c r="AX20" s="476">
        <f t="shared" si="34"/>
        <v>0.87711513072459391</v>
      </c>
      <c r="AY20" s="476" t="e">
        <f t="shared" si="34"/>
        <v>#DIV/0!</v>
      </c>
      <c r="AZ20" s="476" t="e">
        <f t="shared" si="34"/>
        <v>#DIV/0!</v>
      </c>
      <c r="BA20" s="476" t="e">
        <f t="shared" si="34"/>
        <v>#DIV/0!</v>
      </c>
      <c r="BB20" s="476" t="e">
        <f t="shared" si="34"/>
        <v>#DIV/0!</v>
      </c>
      <c r="BC20" s="476" t="e">
        <f t="shared" si="34"/>
        <v>#DIV/0!</v>
      </c>
      <c r="BD20" s="476" t="e">
        <f t="shared" si="34"/>
        <v>#DIV/0!</v>
      </c>
      <c r="BE20" s="476" t="e">
        <f t="shared" si="34"/>
        <v>#DIV/0!</v>
      </c>
      <c r="BF20" s="2"/>
      <c r="BG20" s="1061"/>
      <c r="BH20" s="1063"/>
      <c r="BI20" s="2"/>
    </row>
    <row r="21" spans="21:79" s="447" customFormat="1" ht="16.2">
      <c r="U21" s="448"/>
      <c r="V21" s="449"/>
      <c r="W21" s="603"/>
      <c r="X21" s="859" t="s">
        <v>288</v>
      </c>
      <c r="Y21" s="449">
        <v>1</v>
      </c>
      <c r="Z21" s="735"/>
      <c r="AA21" s="476">
        <f t="shared" si="33"/>
        <v>6.8930563089844979E-2</v>
      </c>
      <c r="AB21" s="476">
        <f t="shared" si="34"/>
        <v>6.9491748937012279E-2</v>
      </c>
      <c r="AC21" s="476">
        <f t="shared" si="34"/>
        <v>6.984268916320259E-2</v>
      </c>
      <c r="AD21" s="476">
        <f t="shared" si="34"/>
        <v>6.8891793964996687E-2</v>
      </c>
      <c r="AE21" s="476">
        <f t="shared" si="34"/>
        <v>6.852618378816519E-2</v>
      </c>
      <c r="AF21" s="476">
        <f t="shared" si="34"/>
        <v>6.8231675777637085E-2</v>
      </c>
      <c r="AG21" s="476">
        <f t="shared" si="34"/>
        <v>6.8502451757496169E-2</v>
      </c>
      <c r="AH21" s="476">
        <f t="shared" si="34"/>
        <v>6.7784261222072317E-2</v>
      </c>
      <c r="AI21" s="476">
        <f t="shared" si="34"/>
        <v>6.5845488875750646E-2</v>
      </c>
      <c r="AJ21" s="476">
        <f t="shared" si="34"/>
        <v>6.4952831297935734E-2</v>
      </c>
      <c r="AK21" s="476">
        <f t="shared" si="34"/>
        <v>6.5233293266899459E-2</v>
      </c>
      <c r="AL21" s="476">
        <f t="shared" si="34"/>
        <v>6.5360128350467978E-2</v>
      </c>
      <c r="AM21" s="476">
        <f t="shared" si="34"/>
        <v>6.207557448454875E-2</v>
      </c>
      <c r="AN21" s="476">
        <f t="shared" si="34"/>
        <v>6.1940843483022354E-2</v>
      </c>
      <c r="AO21" s="476">
        <f t="shared" si="34"/>
        <v>6.1351244850445547E-2</v>
      </c>
      <c r="AP21" s="476">
        <f t="shared" si="34"/>
        <v>6.1121466437225692E-2</v>
      </c>
      <c r="AQ21" s="476">
        <f t="shared" si="34"/>
        <v>6.0837982589933427E-2</v>
      </c>
      <c r="AR21" s="476">
        <f t="shared" si="34"/>
        <v>5.9222959318504E-2</v>
      </c>
      <c r="AS21" s="476">
        <f t="shared" si="34"/>
        <v>6.0834392231962173E-2</v>
      </c>
      <c r="AT21" s="476">
        <f t="shared" si="34"/>
        <v>5.6892148921749645E-2</v>
      </c>
      <c r="AU21" s="476">
        <f t="shared" si="34"/>
        <v>5.579719953978813E-2</v>
      </c>
      <c r="AV21" s="476">
        <f t="shared" si="34"/>
        <v>5.3456813495997506E-2</v>
      </c>
      <c r="AW21" s="476">
        <f t="shared" si="34"/>
        <v>5.3627315326340692E-2</v>
      </c>
      <c r="AX21" s="476">
        <f t="shared" si="34"/>
        <v>5.3922465163799116E-2</v>
      </c>
      <c r="AY21" s="476" t="e">
        <f t="shared" si="34"/>
        <v>#DIV/0!</v>
      </c>
      <c r="AZ21" s="476" t="e">
        <f t="shared" si="34"/>
        <v>#DIV/0!</v>
      </c>
      <c r="BA21" s="476" t="e">
        <f t="shared" si="34"/>
        <v>#DIV/0!</v>
      </c>
      <c r="BB21" s="476" t="e">
        <f t="shared" si="34"/>
        <v>#DIV/0!</v>
      </c>
      <c r="BC21" s="476" t="e">
        <f t="shared" si="34"/>
        <v>#DIV/0!</v>
      </c>
      <c r="BD21" s="476" t="e">
        <f t="shared" si="34"/>
        <v>#DIV/0!</v>
      </c>
      <c r="BE21" s="476" t="e">
        <f t="shared" si="34"/>
        <v>#DIV/0!</v>
      </c>
      <c r="BF21" s="2"/>
      <c r="BG21" s="1061" t="s">
        <v>540</v>
      </c>
      <c r="BH21" s="1062">
        <f>AX19</f>
        <v>0.93103759588839308</v>
      </c>
      <c r="BI21" s="2"/>
    </row>
    <row r="22" spans="21:79" s="447" customFormat="1" ht="16.2">
      <c r="U22" s="448" t="s">
        <v>178</v>
      </c>
      <c r="V22" s="449"/>
      <c r="W22" s="475" t="s">
        <v>192</v>
      </c>
      <c r="X22" s="601"/>
      <c r="Y22" s="449">
        <v>25</v>
      </c>
      <c r="Z22" s="735"/>
      <c r="AA22" s="476">
        <f t="shared" si="33"/>
        <v>3.8249536213973236E-2</v>
      </c>
      <c r="AB22" s="476">
        <f t="shared" si="34"/>
        <v>3.6594599882385066E-2</v>
      </c>
      <c r="AC22" s="476">
        <f t="shared" si="34"/>
        <v>3.7177290814470833E-2</v>
      </c>
      <c r="AD22" s="476">
        <f t="shared" si="34"/>
        <v>3.3304736827976689E-2</v>
      </c>
      <c r="AE22" s="476">
        <f t="shared" si="34"/>
        <v>3.5286989825705231E-2</v>
      </c>
      <c r="AF22" s="476">
        <f t="shared" si="34"/>
        <v>3.3223875773865999E-2</v>
      </c>
      <c r="AG22" s="476">
        <f t="shared" si="34"/>
        <v>3.1969225311759303E-2</v>
      </c>
      <c r="AH22" s="476">
        <f t="shared" si="34"/>
        <v>3.145709477908458E-2</v>
      </c>
      <c r="AI22" s="476">
        <f t="shared" si="34"/>
        <v>3.0766472469445045E-2</v>
      </c>
      <c r="AJ22" s="476">
        <f t="shared" si="34"/>
        <v>3.0317017206616257E-2</v>
      </c>
      <c r="AK22" s="476">
        <f t="shared" si="34"/>
        <v>2.9945882028373678E-2</v>
      </c>
      <c r="AL22" s="476">
        <f t="shared" si="34"/>
        <v>2.9656096536058531E-2</v>
      </c>
      <c r="AM22" s="476">
        <f t="shared" si="34"/>
        <v>2.8423167709452871E-2</v>
      </c>
      <c r="AN22" s="476">
        <f t="shared" si="34"/>
        <v>2.7004475472876911E-2</v>
      </c>
      <c r="AO22" s="476">
        <f t="shared" si="34"/>
        <v>2.8099373463132009E-2</v>
      </c>
      <c r="AP22" s="476">
        <f t="shared" si="34"/>
        <v>2.7899768976751099E-2</v>
      </c>
      <c r="AQ22" s="476">
        <f t="shared" si="34"/>
        <v>2.7777129651554558E-2</v>
      </c>
      <c r="AR22" s="476">
        <f t="shared" si="34"/>
        <v>2.7242057008600547E-2</v>
      </c>
      <c r="AS22" s="476">
        <f t="shared" si="34"/>
        <v>2.8847631481420392E-2</v>
      </c>
      <c r="AT22" s="476">
        <f t="shared" si="34"/>
        <v>2.9744103192180134E-2</v>
      </c>
      <c r="AU22" s="476">
        <f t="shared" si="34"/>
        <v>2.9336077578455685E-2</v>
      </c>
      <c r="AV22" s="476">
        <f t="shared" si="34"/>
        <v>2.7514584145173309E-2</v>
      </c>
      <c r="AW22" s="476">
        <f t="shared" si="34"/>
        <v>2.6192619807384233E-2</v>
      </c>
      <c r="AX22" s="476">
        <f t="shared" si="34"/>
        <v>2.5602151569572146E-2</v>
      </c>
      <c r="AY22" s="476" t="e">
        <f t="shared" si="34"/>
        <v>#DIV/0!</v>
      </c>
      <c r="AZ22" s="476" t="e">
        <f t="shared" si="34"/>
        <v>#DIV/0!</v>
      </c>
      <c r="BA22" s="476" t="e">
        <f t="shared" si="34"/>
        <v>#DIV/0!</v>
      </c>
      <c r="BB22" s="476" t="e">
        <f t="shared" si="34"/>
        <v>#DIV/0!</v>
      </c>
      <c r="BC22" s="476" t="e">
        <f t="shared" si="34"/>
        <v>#DIV/0!</v>
      </c>
      <c r="BD22" s="476" t="e">
        <f t="shared" si="34"/>
        <v>#DIV/0!</v>
      </c>
      <c r="BE22" s="476" t="e">
        <f t="shared" si="34"/>
        <v>#DIV/0!</v>
      </c>
      <c r="BF22" s="480"/>
      <c r="BG22" s="1064" t="s">
        <v>533</v>
      </c>
      <c r="BH22" s="1062">
        <f t="shared" ref="BH22:BH27" si="35">AX22</f>
        <v>2.5602151569572146E-2</v>
      </c>
      <c r="BI22" s="480"/>
      <c r="BL22" s="471"/>
      <c r="BM22" s="471"/>
      <c r="BN22" s="481"/>
      <c r="BO22" s="471"/>
      <c r="BP22" s="471"/>
      <c r="BQ22" s="471"/>
      <c r="BR22" s="471"/>
      <c r="BS22" s="471"/>
      <c r="BT22" s="471"/>
      <c r="BU22" s="471"/>
      <c r="BV22" s="471"/>
      <c r="BW22" s="471"/>
      <c r="BX22" s="471"/>
      <c r="BY22" s="471"/>
      <c r="BZ22" s="471"/>
      <c r="CA22" s="2"/>
    </row>
    <row r="23" spans="21:79" s="447" customFormat="1" ht="16.2">
      <c r="U23" s="448" t="s">
        <v>180</v>
      </c>
      <c r="V23" s="449"/>
      <c r="W23" s="475" t="s">
        <v>194</v>
      </c>
      <c r="X23" s="601"/>
      <c r="Y23" s="449">
        <v>298</v>
      </c>
      <c r="Z23" s="735"/>
      <c r="AA23" s="476">
        <f t="shared" si="33"/>
        <v>2.5115913874217896E-2</v>
      </c>
      <c r="AB23" s="476">
        <f t="shared" si="34"/>
        <v>2.4665966246382853E-2</v>
      </c>
      <c r="AC23" s="476">
        <f t="shared" si="34"/>
        <v>2.4518836625098531E-2</v>
      </c>
      <c r="AD23" s="476">
        <f t="shared" si="34"/>
        <v>2.4584535342289358E-2</v>
      </c>
      <c r="AE23" s="476">
        <f t="shared" si="34"/>
        <v>2.4245402792295052E-2</v>
      </c>
      <c r="AF23" s="476">
        <f t="shared" si="34"/>
        <v>2.408989803236912E-2</v>
      </c>
      <c r="AG23" s="476">
        <f t="shared" si="34"/>
        <v>2.4666691274657666E-2</v>
      </c>
      <c r="AH23" s="476">
        <f t="shared" si="34"/>
        <v>2.5298820679763148E-2</v>
      </c>
      <c r="AI23" s="476">
        <f t="shared" si="34"/>
        <v>2.4960912553274314E-2</v>
      </c>
      <c r="AJ23" s="476">
        <f t="shared" si="34"/>
        <v>2.0106305645317665E-2</v>
      </c>
      <c r="AK23" s="476">
        <f t="shared" si="34"/>
        <v>2.1689801356080972E-2</v>
      </c>
      <c r="AL23" s="476">
        <f t="shared" si="34"/>
        <v>1.9534936970951371E-2</v>
      </c>
      <c r="AM23" s="476">
        <f t="shared" si="34"/>
        <v>1.874426953724153E-2</v>
      </c>
      <c r="AN23" s="476">
        <f t="shared" si="34"/>
        <v>1.8592601948249972E-2</v>
      </c>
      <c r="AO23" s="476">
        <f t="shared" si="34"/>
        <v>1.8646518317362012E-2</v>
      </c>
      <c r="AP23" s="476">
        <f t="shared" si="34"/>
        <v>1.8267637481233966E-2</v>
      </c>
      <c r="AQ23" s="476">
        <f t="shared" si="34"/>
        <v>1.8558764964697105E-2</v>
      </c>
      <c r="AR23" s="476">
        <f t="shared" si="34"/>
        <v>1.7683402622579412E-2</v>
      </c>
      <c r="AS23" s="476">
        <f t="shared" si="34"/>
        <v>1.8160627232697974E-2</v>
      </c>
      <c r="AT23" s="476">
        <f t="shared" si="34"/>
        <v>1.889823375193073E-2</v>
      </c>
      <c r="AU23" s="476">
        <f t="shared" si="34"/>
        <v>1.7864468775453137E-2</v>
      </c>
      <c r="AV23" s="476">
        <f t="shared" si="34"/>
        <v>1.6855275061394077E-2</v>
      </c>
      <c r="AW23" s="476">
        <f t="shared" si="34"/>
        <v>1.6170498922253571E-2</v>
      </c>
      <c r="AX23" s="476">
        <f t="shared" si="34"/>
        <v>1.5952886404097564E-2</v>
      </c>
      <c r="AY23" s="476" t="e">
        <f t="shared" si="34"/>
        <v>#DIV/0!</v>
      </c>
      <c r="AZ23" s="476" t="e">
        <f t="shared" si="34"/>
        <v>#DIV/0!</v>
      </c>
      <c r="BA23" s="476" t="e">
        <f t="shared" si="34"/>
        <v>#DIV/0!</v>
      </c>
      <c r="BB23" s="476" t="e">
        <f t="shared" si="34"/>
        <v>#DIV/0!</v>
      </c>
      <c r="BC23" s="476" t="e">
        <f t="shared" si="34"/>
        <v>#DIV/0!</v>
      </c>
      <c r="BD23" s="476" t="e">
        <f t="shared" si="34"/>
        <v>#DIV/0!</v>
      </c>
      <c r="BE23" s="476" t="e">
        <f t="shared" si="34"/>
        <v>#DIV/0!</v>
      </c>
      <c r="BF23" s="480"/>
      <c r="BG23" s="1064" t="s">
        <v>534</v>
      </c>
      <c r="BH23" s="1062">
        <f t="shared" si="35"/>
        <v>1.5952886404097564E-2</v>
      </c>
      <c r="BI23" s="480"/>
      <c r="BL23" s="376"/>
      <c r="BM23" s="482"/>
      <c r="BN23" s="469"/>
      <c r="BO23" s="483"/>
      <c r="BP23" s="483"/>
      <c r="BQ23" s="483"/>
      <c r="BR23" s="483"/>
      <c r="BS23" s="483"/>
      <c r="BT23" s="483"/>
      <c r="BU23" s="483"/>
      <c r="BV23" s="483"/>
      <c r="BW23" s="483"/>
      <c r="BX23" s="483"/>
      <c r="BY23" s="483"/>
      <c r="BZ23" s="483"/>
      <c r="CA23" s="4"/>
    </row>
    <row r="24" spans="21:79" s="447" customFormat="1" ht="27.6">
      <c r="U24" s="457" t="s">
        <v>182</v>
      </c>
      <c r="V24" s="458"/>
      <c r="W24" s="475" t="s">
        <v>183</v>
      </c>
      <c r="X24" s="601"/>
      <c r="Y24" s="458" t="s">
        <v>303</v>
      </c>
      <c r="Z24" s="735"/>
      <c r="AA24" s="476">
        <f t="shared" si="33"/>
        <v>1.2542685464201852E-2</v>
      </c>
      <c r="AB24" s="476">
        <f t="shared" si="34"/>
        <v>1.3548299984883739E-2</v>
      </c>
      <c r="AC24" s="476">
        <f t="shared" si="34"/>
        <v>1.3733754698381478E-2</v>
      </c>
      <c r="AD24" s="476">
        <f t="shared" si="34"/>
        <v>1.4101035771953282E-2</v>
      </c>
      <c r="AE24" s="476">
        <f t="shared" si="34"/>
        <v>1.5505876852211787E-2</v>
      </c>
      <c r="AF24" s="476">
        <f t="shared" si="34"/>
        <v>1.8279247078670062E-2</v>
      </c>
      <c r="AG24" s="476">
        <f t="shared" si="34"/>
        <v>1.7660880862516812E-2</v>
      </c>
      <c r="AH24" s="476">
        <f t="shared" si="34"/>
        <v>1.7588295553882385E-2</v>
      </c>
      <c r="AI24" s="476">
        <f t="shared" si="34"/>
        <v>1.76459054118537E-2</v>
      </c>
      <c r="AJ24" s="476">
        <f t="shared" si="34"/>
        <v>1.7816754053221528E-2</v>
      </c>
      <c r="AK24" s="476">
        <f t="shared" si="34"/>
        <v>1.6483734907661769E-2</v>
      </c>
      <c r="AL24" s="476">
        <f t="shared" si="34"/>
        <v>1.432208535151434E-2</v>
      </c>
      <c r="AM24" s="476">
        <f t="shared" si="34"/>
        <v>1.1669698832236453E-2</v>
      </c>
      <c r="AN24" s="476">
        <f t="shared" si="34"/>
        <v>1.1637703274918242E-2</v>
      </c>
      <c r="AO24" s="476">
        <f t="shared" si="34"/>
        <v>8.9124870101924374E-3</v>
      </c>
      <c r="AP24" s="476">
        <f t="shared" si="34"/>
        <v>9.1114542804283383E-3</v>
      </c>
      <c r="AQ24" s="476">
        <f t="shared" si="34"/>
        <v>1.0574041300336637E-2</v>
      </c>
      <c r="AR24" s="476">
        <f t="shared" si="34"/>
        <v>1.1757175273681473E-2</v>
      </c>
      <c r="AS24" s="476">
        <f t="shared" si="34"/>
        <v>1.4437538823117498E-2</v>
      </c>
      <c r="AT24" s="476">
        <f t="shared" si="34"/>
        <v>1.6617972380258528E-2</v>
      </c>
      <c r="AU24" s="476">
        <f t="shared" si="34"/>
        <v>1.7721395779398748E-2</v>
      </c>
      <c r="AV24" s="476">
        <f t="shared" si="34"/>
        <v>1.9085087612393175E-2</v>
      </c>
      <c r="AW24" s="476">
        <f t="shared" si="34"/>
        <v>2.0919022559599619E-2</v>
      </c>
      <c r="AX24" s="476">
        <f t="shared" si="34"/>
        <v>2.2572234646273281E-2</v>
      </c>
      <c r="AY24" s="476" t="e">
        <f t="shared" si="34"/>
        <v>#DIV/0!</v>
      </c>
      <c r="AZ24" s="476" t="e">
        <f t="shared" si="34"/>
        <v>#DIV/0!</v>
      </c>
      <c r="BA24" s="476" t="e">
        <f t="shared" si="34"/>
        <v>#DIV/0!</v>
      </c>
      <c r="BB24" s="476" t="e">
        <f t="shared" si="34"/>
        <v>#DIV/0!</v>
      </c>
      <c r="BC24" s="476" t="e">
        <f t="shared" si="34"/>
        <v>#DIV/0!</v>
      </c>
      <c r="BD24" s="476" t="e">
        <f t="shared" si="34"/>
        <v>#DIV/0!</v>
      </c>
      <c r="BE24" s="476" t="e">
        <f t="shared" si="34"/>
        <v>#DIV/0!</v>
      </c>
      <c r="BF24" s="480"/>
      <c r="BG24" s="1064" t="s">
        <v>535</v>
      </c>
      <c r="BH24" s="1062">
        <f t="shared" si="35"/>
        <v>2.2572234646273281E-2</v>
      </c>
      <c r="BI24" s="480"/>
      <c r="BL24" s="376"/>
      <c r="BM24" s="482"/>
      <c r="BN24" s="483"/>
      <c r="BO24" s="483"/>
      <c r="BP24" s="483"/>
      <c r="BQ24" s="483"/>
      <c r="BR24" s="483"/>
      <c r="BS24" s="483"/>
      <c r="BT24" s="483"/>
      <c r="BU24" s="483"/>
      <c r="BV24" s="483"/>
      <c r="BW24" s="483"/>
      <c r="BX24" s="483"/>
      <c r="BY24" s="483"/>
      <c r="BZ24" s="483"/>
      <c r="CA24" s="4"/>
    </row>
    <row r="25" spans="21:79" s="447" customFormat="1" ht="27.6">
      <c r="U25" s="457" t="s">
        <v>184</v>
      </c>
      <c r="V25" s="458"/>
      <c r="W25" s="475" t="s">
        <v>185</v>
      </c>
      <c r="X25" s="601"/>
      <c r="Y25" s="458" t="s">
        <v>304</v>
      </c>
      <c r="Z25" s="735"/>
      <c r="AA25" s="476">
        <f t="shared" si="33"/>
        <v>5.1480529443869933E-3</v>
      </c>
      <c r="AB25" s="476">
        <f t="shared" si="34"/>
        <v>5.8621499359536328E-3</v>
      </c>
      <c r="AC25" s="476">
        <f t="shared" si="34"/>
        <v>5.8880348892374522E-3</v>
      </c>
      <c r="AD25" s="476">
        <f t="shared" si="34"/>
        <v>8.5115452265098878E-3</v>
      </c>
      <c r="AE25" s="476">
        <f t="shared" si="34"/>
        <v>9.9020867537689718E-3</v>
      </c>
      <c r="AF25" s="476">
        <f t="shared" si="34"/>
        <v>1.2767403463505468E-2</v>
      </c>
      <c r="AG25" s="476">
        <f t="shared" si="34"/>
        <v>1.3109634968308451E-2</v>
      </c>
      <c r="AH25" s="476">
        <f t="shared" si="34"/>
        <v>1.4384453684770572E-2</v>
      </c>
      <c r="AI25" s="476">
        <f t="shared" si="34"/>
        <v>1.2315084606264286E-2</v>
      </c>
      <c r="AJ25" s="476">
        <f t="shared" si="34"/>
        <v>9.5922937499507387E-3</v>
      </c>
      <c r="AK25" s="476">
        <f t="shared" si="34"/>
        <v>8.5663988339455596E-3</v>
      </c>
      <c r="AL25" s="476">
        <f t="shared" si="34"/>
        <v>7.2733700240693909E-3</v>
      </c>
      <c r="AM25" s="476">
        <f t="shared" si="34"/>
        <v>6.6194747489174968E-3</v>
      </c>
      <c r="AN25" s="476">
        <f t="shared" si="34"/>
        <v>6.3603574888745447E-3</v>
      </c>
      <c r="AO25" s="476">
        <f t="shared" si="34"/>
        <v>6.635530598599582E-3</v>
      </c>
      <c r="AP25" s="476">
        <f t="shared" si="34"/>
        <v>6.1749276587392396E-3</v>
      </c>
      <c r="AQ25" s="476">
        <f t="shared" si="34"/>
        <v>6.5406491044814703E-3</v>
      </c>
      <c r="AR25" s="476">
        <f t="shared" si="34"/>
        <v>5.6062057684886377E-3</v>
      </c>
      <c r="AS25" s="476">
        <f t="shared" si="34"/>
        <v>4.329461445744442E-3</v>
      </c>
      <c r="AT25" s="476">
        <f t="shared" si="34"/>
        <v>3.2363995843031597E-3</v>
      </c>
      <c r="AU25" s="476">
        <f t="shared" si="34"/>
        <v>3.2581036431626456E-3</v>
      </c>
      <c r="AV25" s="476">
        <f t="shared" si="34"/>
        <v>2.7729513357437892E-3</v>
      </c>
      <c r="AW25" s="476">
        <f t="shared" si="34"/>
        <v>2.4713171515004235E-3</v>
      </c>
      <c r="AX25" s="476">
        <f t="shared" si="34"/>
        <v>2.3299599572847293E-3</v>
      </c>
      <c r="AY25" s="476" t="e">
        <f t="shared" si="34"/>
        <v>#DIV/0!</v>
      </c>
      <c r="AZ25" s="476" t="e">
        <f t="shared" si="34"/>
        <v>#DIV/0!</v>
      </c>
      <c r="BA25" s="476" t="e">
        <f t="shared" si="34"/>
        <v>#DIV/0!</v>
      </c>
      <c r="BB25" s="476" t="e">
        <f t="shared" si="34"/>
        <v>#DIV/0!</v>
      </c>
      <c r="BC25" s="476" t="e">
        <f t="shared" si="34"/>
        <v>#DIV/0!</v>
      </c>
      <c r="BD25" s="476" t="e">
        <f t="shared" si="34"/>
        <v>#DIV/0!</v>
      </c>
      <c r="BE25" s="476" t="e">
        <f t="shared" si="34"/>
        <v>#DIV/0!</v>
      </c>
      <c r="BF25" s="480"/>
      <c r="BG25" s="1064" t="s">
        <v>536</v>
      </c>
      <c r="BH25" s="1062">
        <f t="shared" si="35"/>
        <v>2.3299599572847293E-3</v>
      </c>
      <c r="BI25" s="480"/>
      <c r="BL25" s="376"/>
      <c r="BM25" s="482"/>
      <c r="BN25" s="483"/>
      <c r="BO25" s="483"/>
      <c r="BP25" s="483"/>
      <c r="BQ25" s="483"/>
      <c r="BR25" s="483"/>
      <c r="BS25" s="483"/>
      <c r="BT25" s="483"/>
      <c r="BU25" s="483"/>
      <c r="BV25" s="483"/>
      <c r="BW25" s="483"/>
      <c r="BX25" s="483"/>
      <c r="BY25" s="483"/>
      <c r="BZ25" s="483"/>
      <c r="CA25" s="4"/>
    </row>
    <row r="26" spans="21:79" s="447" customFormat="1" ht="18.75" customHeight="1">
      <c r="U26" s="448" t="s">
        <v>186</v>
      </c>
      <c r="V26" s="643"/>
      <c r="W26" s="450" t="s">
        <v>187</v>
      </c>
      <c r="X26" s="630"/>
      <c r="Y26" s="451">
        <v>22800</v>
      </c>
      <c r="Z26" s="735"/>
      <c r="AA26" s="476">
        <f t="shared" si="33"/>
        <v>1.0116196964239573E-2</v>
      </c>
      <c r="AB26" s="476">
        <f t="shared" si="34"/>
        <v>1.1093488019217852E-2</v>
      </c>
      <c r="AC26" s="476">
        <f t="shared" si="34"/>
        <v>1.208622011966891E-2</v>
      </c>
      <c r="AD26" s="476">
        <f t="shared" si="34"/>
        <v>1.2213333790620368E-2</v>
      </c>
      <c r="AE26" s="476">
        <f t="shared" si="34"/>
        <v>1.1063289133439073E-2</v>
      </c>
      <c r="AF26" s="476">
        <f t="shared" si="34"/>
        <v>1.1924653857349962E-2</v>
      </c>
      <c r="AG26" s="476">
        <f t="shared" si="34"/>
        <v>1.2222176804767403E-2</v>
      </c>
      <c r="AH26" s="476">
        <f t="shared" si="34"/>
        <v>1.0444517757924529E-2</v>
      </c>
      <c r="AI26" s="476">
        <f t="shared" si="34"/>
        <v>9.8292639854755826E-3</v>
      </c>
      <c r="AJ26" s="476">
        <f t="shared" si="34"/>
        <v>6.7101973411476711E-3</v>
      </c>
      <c r="AK26" s="476">
        <f t="shared" si="34"/>
        <v>5.0730958904073422E-3</v>
      </c>
      <c r="AL26" s="476">
        <f t="shared" si="34"/>
        <v>4.4663183272559675E-3</v>
      </c>
      <c r="AM26" s="476">
        <f t="shared" si="34"/>
        <v>4.1269763722738776E-3</v>
      </c>
      <c r="AN26" s="476">
        <f t="shared" si="34"/>
        <v>3.8835860574040885E-3</v>
      </c>
      <c r="AO26" s="476">
        <f t="shared" si="34"/>
        <v>3.7860086085221016E-3</v>
      </c>
      <c r="AP26" s="476">
        <f t="shared" si="34"/>
        <v>3.6260801560967738E-3</v>
      </c>
      <c r="AQ26" s="476">
        <f t="shared" si="34"/>
        <v>3.8114711109215071E-3</v>
      </c>
      <c r="AR26" s="476">
        <f t="shared" si="34"/>
        <v>3.3668360154596897E-3</v>
      </c>
      <c r="AS26" s="476">
        <f t="shared" si="34"/>
        <v>3.1706334930252946E-3</v>
      </c>
      <c r="AT26" s="476">
        <f t="shared" si="34"/>
        <v>1.9790456735188948E-3</v>
      </c>
      <c r="AU26" s="476">
        <f t="shared" si="34"/>
        <v>1.8925478525864455E-3</v>
      </c>
      <c r="AV26" s="476">
        <f t="shared" si="34"/>
        <v>1.6979487108491993E-3</v>
      </c>
      <c r="AW26" s="476">
        <f t="shared" si="34"/>
        <v>1.6536115489876287E-3</v>
      </c>
      <c r="AX26" s="476">
        <f t="shared" si="34"/>
        <v>1.538427988442189E-3</v>
      </c>
      <c r="AY26" s="476" t="e">
        <f t="shared" si="34"/>
        <v>#DIV/0!</v>
      </c>
      <c r="AZ26" s="476" t="e">
        <f t="shared" si="34"/>
        <v>#DIV/0!</v>
      </c>
      <c r="BA26" s="476" t="e">
        <f t="shared" si="34"/>
        <v>#DIV/0!</v>
      </c>
      <c r="BB26" s="476" t="e">
        <f t="shared" si="34"/>
        <v>#DIV/0!</v>
      </c>
      <c r="BC26" s="476" t="e">
        <f t="shared" si="34"/>
        <v>#DIV/0!</v>
      </c>
      <c r="BD26" s="476" t="e">
        <f t="shared" si="34"/>
        <v>#DIV/0!</v>
      </c>
      <c r="BE26" s="476" t="e">
        <f t="shared" si="34"/>
        <v>#DIV/0!</v>
      </c>
      <c r="BF26" s="480"/>
      <c r="BG26" s="1064" t="s">
        <v>537</v>
      </c>
      <c r="BH26" s="1062">
        <f t="shared" si="35"/>
        <v>1.538427988442189E-3</v>
      </c>
      <c r="BI26" s="480"/>
      <c r="BL26" s="487"/>
      <c r="BM26" s="488"/>
      <c r="BN26" s="469"/>
      <c r="BO26" s="489"/>
      <c r="BP26" s="489"/>
      <c r="BQ26" s="489"/>
      <c r="BR26" s="489"/>
      <c r="BS26" s="489"/>
      <c r="BT26" s="483"/>
      <c r="BU26" s="483"/>
      <c r="BV26" s="483"/>
      <c r="BW26" s="483"/>
      <c r="BX26" s="483"/>
      <c r="BY26" s="483"/>
      <c r="BZ26" s="483"/>
      <c r="CA26" s="4"/>
    </row>
    <row r="27" spans="21:79" s="447" customFormat="1" ht="18.75" customHeight="1" thickBot="1">
      <c r="U27" s="641" t="s">
        <v>306</v>
      </c>
      <c r="V27" s="642"/>
      <c r="W27" s="631" t="s">
        <v>305</v>
      </c>
      <c r="X27" s="629"/>
      <c r="Y27" s="451">
        <v>17200</v>
      </c>
      <c r="Z27" s="736"/>
      <c r="AA27" s="484">
        <f t="shared" si="33"/>
        <v>2.5891633790381556E-5</v>
      </c>
      <c r="AB27" s="484">
        <f t="shared" si="34"/>
        <v>2.5682818472835997E-5</v>
      </c>
      <c r="AC27" s="484">
        <f t="shared" si="34"/>
        <v>2.5422448485196109E-5</v>
      </c>
      <c r="AD27" s="484">
        <f t="shared" si="34"/>
        <v>3.4108802517872725E-5</v>
      </c>
      <c r="AE27" s="484">
        <f t="shared" si="34"/>
        <v>5.6524933757774277E-5</v>
      </c>
      <c r="AF27" s="484">
        <f t="shared" si="34"/>
        <v>1.4704266879310117E-4</v>
      </c>
      <c r="AG27" s="484">
        <f t="shared" si="34"/>
        <v>1.394916335756976E-4</v>
      </c>
      <c r="AH27" s="484">
        <f t="shared" si="34"/>
        <v>1.2436456081081309E-4</v>
      </c>
      <c r="AI27" s="484">
        <f t="shared" si="34"/>
        <v>1.2833146685403061E-4</v>
      </c>
      <c r="AJ27" s="484">
        <f t="shared" si="34"/>
        <v>2.0663706117766948E-4</v>
      </c>
      <c r="AK27" s="484">
        <f t="shared" si="34"/>
        <v>1.34207320019808E-4</v>
      </c>
      <c r="AL27" s="484">
        <f t="shared" si="34"/>
        <v>1.4361456957515996E-4</v>
      </c>
      <c r="AM27" s="484">
        <f t="shared" si="34"/>
        <v>1.9551869339888895E-4</v>
      </c>
      <c r="AN27" s="484">
        <f t="shared" si="34"/>
        <v>2.1488247564852483E-4</v>
      </c>
      <c r="AO27" s="484">
        <f t="shared" si="34"/>
        <v>2.6448004629438091E-4</v>
      </c>
      <c r="AP27" s="484">
        <f t="shared" si="34"/>
        <v>8.9499696659198279E-4</v>
      </c>
      <c r="AQ27" s="484">
        <f t="shared" si="34"/>
        <v>7.9474882362932258E-4</v>
      </c>
      <c r="AR27" s="484">
        <f t="shared" si="34"/>
        <v>8.5692766933471423E-4</v>
      </c>
      <c r="AS27" s="484">
        <f t="shared" si="34"/>
        <v>8.8434468520813244E-4</v>
      </c>
      <c r="AT27" s="484">
        <f t="shared" si="34"/>
        <v>9.3302373690922207E-4</v>
      </c>
      <c r="AU27" s="484">
        <f t="shared" si="34"/>
        <v>1.049959176976372E-3</v>
      </c>
      <c r="AV27" s="484">
        <f t="shared" si="34"/>
        <v>1.1528346477786011E-3</v>
      </c>
      <c r="AW27" s="484">
        <f t="shared" si="34"/>
        <v>9.0297461646148902E-4</v>
      </c>
      <c r="AX27" s="484">
        <f t="shared" si="34"/>
        <v>9.6674354593698534E-4</v>
      </c>
      <c r="AY27" s="484" t="e">
        <f t="shared" si="34"/>
        <v>#DIV/0!</v>
      </c>
      <c r="AZ27" s="484" t="e">
        <f t="shared" si="34"/>
        <v>#DIV/0!</v>
      </c>
      <c r="BA27" s="484" t="e">
        <f t="shared" si="34"/>
        <v>#DIV/0!</v>
      </c>
      <c r="BB27" s="484" t="e">
        <f t="shared" si="34"/>
        <v>#DIV/0!</v>
      </c>
      <c r="BC27" s="484" t="e">
        <f t="shared" si="34"/>
        <v>#DIV/0!</v>
      </c>
      <c r="BD27" s="484" t="e">
        <f t="shared" si="34"/>
        <v>#DIV/0!</v>
      </c>
      <c r="BE27" s="484" t="e">
        <f t="shared" si="34"/>
        <v>#DIV/0!</v>
      </c>
      <c r="BF27" s="480"/>
      <c r="BG27" s="1064" t="s">
        <v>538</v>
      </c>
      <c r="BH27" s="1062">
        <f t="shared" si="35"/>
        <v>9.6674354593698534E-4</v>
      </c>
      <c r="BI27" s="480"/>
      <c r="BL27" s="487"/>
      <c r="BM27" s="488"/>
      <c r="BN27" s="469"/>
      <c r="BO27" s="489"/>
      <c r="BP27" s="489"/>
      <c r="BQ27" s="489"/>
      <c r="BR27" s="489"/>
      <c r="BS27" s="489"/>
      <c r="BT27" s="483"/>
      <c r="BU27" s="483"/>
      <c r="BV27" s="483"/>
      <c r="BW27" s="483"/>
      <c r="BX27" s="483"/>
      <c r="BY27" s="483"/>
      <c r="BZ27" s="483"/>
      <c r="CA27" s="4"/>
    </row>
    <row r="28" spans="21:79" s="447" customFormat="1" ht="23.25" customHeight="1" thickTop="1" thickBot="1">
      <c r="U28" s="490" t="s">
        <v>9</v>
      </c>
      <c r="V28" s="491"/>
      <c r="W28" s="490" t="s">
        <v>117</v>
      </c>
      <c r="X28" s="605"/>
      <c r="Y28" s="491"/>
      <c r="Z28" s="737"/>
      <c r="AA28" s="639">
        <f>AA14/AA$14</f>
        <v>1</v>
      </c>
      <c r="AB28" s="639">
        <f t="shared" ref="AB28:BE28" si="36">AB14/AB$14</f>
        <v>1</v>
      </c>
      <c r="AC28" s="639">
        <f t="shared" si="36"/>
        <v>1</v>
      </c>
      <c r="AD28" s="639">
        <f t="shared" si="36"/>
        <v>1</v>
      </c>
      <c r="AE28" s="639">
        <f t="shared" si="36"/>
        <v>1</v>
      </c>
      <c r="AF28" s="639">
        <f t="shared" si="36"/>
        <v>1</v>
      </c>
      <c r="AG28" s="639">
        <f t="shared" si="36"/>
        <v>1</v>
      </c>
      <c r="AH28" s="639">
        <f t="shared" si="36"/>
        <v>1</v>
      </c>
      <c r="AI28" s="639">
        <f t="shared" si="36"/>
        <v>1</v>
      </c>
      <c r="AJ28" s="639">
        <f t="shared" si="36"/>
        <v>1</v>
      </c>
      <c r="AK28" s="639">
        <f t="shared" si="36"/>
        <v>1</v>
      </c>
      <c r="AL28" s="639">
        <f t="shared" si="36"/>
        <v>1</v>
      </c>
      <c r="AM28" s="639">
        <f t="shared" si="36"/>
        <v>1</v>
      </c>
      <c r="AN28" s="639">
        <f t="shared" si="36"/>
        <v>1</v>
      </c>
      <c r="AO28" s="639">
        <f t="shared" si="36"/>
        <v>1</v>
      </c>
      <c r="AP28" s="639">
        <f t="shared" si="36"/>
        <v>1</v>
      </c>
      <c r="AQ28" s="639">
        <f t="shared" si="36"/>
        <v>1</v>
      </c>
      <c r="AR28" s="639">
        <f t="shared" si="36"/>
        <v>1</v>
      </c>
      <c r="AS28" s="639">
        <f t="shared" si="36"/>
        <v>1</v>
      </c>
      <c r="AT28" s="639">
        <f t="shared" si="36"/>
        <v>1</v>
      </c>
      <c r="AU28" s="639">
        <f t="shared" si="36"/>
        <v>1</v>
      </c>
      <c r="AV28" s="639">
        <f t="shared" si="36"/>
        <v>1</v>
      </c>
      <c r="AW28" s="639">
        <f t="shared" si="36"/>
        <v>1</v>
      </c>
      <c r="AX28" s="639">
        <f t="shared" si="36"/>
        <v>1</v>
      </c>
      <c r="AY28" s="639" t="e">
        <f t="shared" si="36"/>
        <v>#DIV/0!</v>
      </c>
      <c r="AZ28" s="639" t="e">
        <f t="shared" si="36"/>
        <v>#DIV/0!</v>
      </c>
      <c r="BA28" s="639" t="e">
        <f t="shared" si="36"/>
        <v>#DIV/0!</v>
      </c>
      <c r="BB28" s="639" t="e">
        <f t="shared" si="36"/>
        <v>#DIV/0!</v>
      </c>
      <c r="BC28" s="639" t="e">
        <f t="shared" si="36"/>
        <v>#DIV/0!</v>
      </c>
      <c r="BD28" s="639" t="e">
        <f t="shared" si="36"/>
        <v>#DIV/0!</v>
      </c>
      <c r="BE28" s="639" t="e">
        <f t="shared" si="36"/>
        <v>#DIV/0!</v>
      </c>
      <c r="BF28" s="480"/>
      <c r="BG28" s="480"/>
      <c r="BH28" s="480"/>
      <c r="BI28" s="480"/>
      <c r="BL28" s="487"/>
      <c r="BM28" s="488"/>
      <c r="BN28" s="469"/>
      <c r="BO28" s="489"/>
      <c r="BP28" s="489"/>
      <c r="BQ28" s="489"/>
      <c r="BR28" s="489"/>
      <c r="BS28" s="489"/>
      <c r="BT28" s="483"/>
      <c r="BU28" s="483"/>
      <c r="BV28" s="483"/>
      <c r="BW28" s="483"/>
      <c r="BX28" s="483"/>
      <c r="BY28" s="483"/>
      <c r="BZ28" s="483"/>
      <c r="CA28" s="4"/>
    </row>
    <row r="29" spans="21:79" s="447" customFormat="1" ht="15">
      <c r="U29" s="466"/>
      <c r="V29" s="467"/>
      <c r="W29" s="471"/>
      <c r="Y29" s="472"/>
      <c r="Z29" s="469"/>
      <c r="AA29" s="455"/>
      <c r="AB29" s="455"/>
      <c r="AC29" s="455"/>
      <c r="AD29" s="455"/>
      <c r="AE29" s="455"/>
      <c r="AF29" s="455"/>
      <c r="AG29" s="455"/>
      <c r="AH29" s="455"/>
      <c r="AI29" s="455"/>
      <c r="AJ29" s="455"/>
      <c r="AK29" s="455"/>
      <c r="AL29" s="455"/>
      <c r="AM29" s="455"/>
      <c r="AN29" s="455"/>
      <c r="AO29" s="455"/>
      <c r="AP29" s="455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</row>
    <row r="30" spans="21:79" s="447" customFormat="1" ht="21.75" customHeight="1" thickBot="1">
      <c r="U30" s="1"/>
      <c r="V30" s="473"/>
      <c r="W30" s="583" t="s">
        <v>396</v>
      </c>
      <c r="Y30" s="473"/>
      <c r="Z30" s="473"/>
      <c r="AA30" s="605"/>
      <c r="BF30" s="80"/>
      <c r="BH30" s="4"/>
    </row>
    <row r="31" spans="21:79" s="447" customFormat="1">
      <c r="U31" s="437"/>
      <c r="V31" s="438"/>
      <c r="W31" s="582" t="s">
        <v>264</v>
      </c>
      <c r="X31" s="606"/>
      <c r="Y31" s="438" t="s">
        <v>10</v>
      </c>
      <c r="Z31" s="439"/>
      <c r="AA31" s="444">
        <v>1990</v>
      </c>
      <c r="AB31" s="444">
        <f t="shared" ref="AB31" si="37">AA31+1</f>
        <v>1991</v>
      </c>
      <c r="AC31" s="444">
        <f t="shared" ref="AC31" si="38">AB31+1</f>
        <v>1992</v>
      </c>
      <c r="AD31" s="444">
        <f t="shared" ref="AD31" si="39">AC31+1</f>
        <v>1993</v>
      </c>
      <c r="AE31" s="444">
        <f t="shared" ref="AE31" si="40">AD31+1</f>
        <v>1994</v>
      </c>
      <c r="AF31" s="444">
        <f t="shared" ref="AF31" si="41">AE31+1</f>
        <v>1995</v>
      </c>
      <c r="AG31" s="444">
        <f t="shared" ref="AG31" si="42">AF31+1</f>
        <v>1996</v>
      </c>
      <c r="AH31" s="444">
        <f t="shared" ref="AH31" si="43">AG31+1</f>
        <v>1997</v>
      </c>
      <c r="AI31" s="444">
        <f t="shared" ref="AI31" si="44">AH31+1</f>
        <v>1998</v>
      </c>
      <c r="AJ31" s="445">
        <f t="shared" ref="AJ31" si="45">AI31+1</f>
        <v>1999</v>
      </c>
      <c r="AK31" s="445">
        <f t="shared" ref="AK31" si="46">AJ31+1</f>
        <v>2000</v>
      </c>
      <c r="AL31" s="445">
        <f t="shared" ref="AL31" si="47">AK31+1</f>
        <v>2001</v>
      </c>
      <c r="AM31" s="445">
        <f t="shared" ref="AM31" si="48">AL31+1</f>
        <v>2002</v>
      </c>
      <c r="AN31" s="444">
        <f t="shared" ref="AN31" si="49">AM31+1</f>
        <v>2003</v>
      </c>
      <c r="AO31" s="444">
        <f t="shared" ref="AO31" si="50">AN31+1</f>
        <v>2004</v>
      </c>
      <c r="AP31" s="444">
        <f t="shared" ref="AP31" si="51">AO31+1</f>
        <v>2005</v>
      </c>
      <c r="AQ31" s="444">
        <f t="shared" ref="AQ31" si="52">AP31+1</f>
        <v>2006</v>
      </c>
      <c r="AR31" s="443">
        <f t="shared" ref="AR31" si="53">AQ31+1</f>
        <v>2007</v>
      </c>
      <c r="AS31" s="474">
        <f t="shared" ref="AS31" si="54">AR31+1</f>
        <v>2008</v>
      </c>
      <c r="AT31" s="444">
        <f t="shared" ref="AT31" si="55">AS31+1</f>
        <v>2009</v>
      </c>
      <c r="AU31" s="474">
        <f t="shared" ref="AU31" si="56">AT31+1</f>
        <v>2010</v>
      </c>
      <c r="AV31" s="445">
        <f t="shared" ref="AV31" si="57">AU31+1</f>
        <v>2011</v>
      </c>
      <c r="AW31" s="444">
        <f t="shared" ref="AW31" si="58">AV31+1</f>
        <v>2012</v>
      </c>
      <c r="AX31" s="444">
        <f t="shared" ref="AX31" si="59">AW31+1</f>
        <v>2013</v>
      </c>
      <c r="AY31" s="443">
        <f t="shared" ref="AY31" si="60">AX31+1</f>
        <v>2014</v>
      </c>
      <c r="AZ31" s="444">
        <f t="shared" ref="AZ31" si="61">AY31+1</f>
        <v>2015</v>
      </c>
      <c r="BA31" s="444">
        <f t="shared" ref="BA31" si="62">AZ31+1</f>
        <v>2016</v>
      </c>
      <c r="BB31" s="444">
        <f t="shared" ref="BB31" si="63">BA31+1</f>
        <v>2017</v>
      </c>
      <c r="BC31" s="444">
        <f t="shared" ref="BC31" si="64">BB31+1</f>
        <v>2018</v>
      </c>
      <c r="BD31" s="445">
        <f t="shared" ref="BD31" si="65">BC31+1</f>
        <v>2019</v>
      </c>
      <c r="BE31" s="446">
        <f t="shared" ref="BE31" si="66">BD31+1</f>
        <v>2020</v>
      </c>
      <c r="BH31" s="4"/>
    </row>
    <row r="32" spans="21:79" s="447" customFormat="1" ht="16.2">
      <c r="U32" s="448" t="s">
        <v>176</v>
      </c>
      <c r="V32" s="449"/>
      <c r="W32" s="858" t="s">
        <v>191</v>
      </c>
      <c r="X32" s="601"/>
      <c r="Y32" s="449">
        <v>1</v>
      </c>
      <c r="Z32" s="735"/>
      <c r="AA32" s="476">
        <f t="shared" ref="AA32:AX32" si="67">AA5/$AA5-1</f>
        <v>0</v>
      </c>
      <c r="AB32" s="476">
        <f t="shared" si="67"/>
        <v>7.4739417976665834E-3</v>
      </c>
      <c r="AC32" s="476">
        <f t="shared" si="67"/>
        <v>1.5955047741194939E-2</v>
      </c>
      <c r="AD32" s="476">
        <f t="shared" si="67"/>
        <v>1.0391983995462262E-2</v>
      </c>
      <c r="AE32" s="476">
        <f t="shared" si="67"/>
        <v>6.3081499054611134E-2</v>
      </c>
      <c r="AF32" s="476">
        <f t="shared" si="67"/>
        <v>7.4809140025664744E-2</v>
      </c>
      <c r="AG32" s="476">
        <f t="shared" si="67"/>
        <v>8.6085106431931013E-2</v>
      </c>
      <c r="AH32" s="476">
        <f t="shared" si="67"/>
        <v>8.3974803845568324E-2</v>
      </c>
      <c r="AI32" s="476">
        <f t="shared" si="67"/>
        <v>5.3965245180163768E-2</v>
      </c>
      <c r="AJ32" s="476">
        <f t="shared" si="67"/>
        <v>8.4251568837898416E-2</v>
      </c>
      <c r="AK32" s="476">
        <f t="shared" si="67"/>
        <v>0.10230577816831699</v>
      </c>
      <c r="AL32" s="476">
        <f t="shared" si="67"/>
        <v>8.7807752242486936E-2</v>
      </c>
      <c r="AM32" s="476">
        <f t="shared" si="67"/>
        <v>0.11986735152750572</v>
      </c>
      <c r="AN32" s="476">
        <f t="shared" si="67"/>
        <v>0.12426679856883061</v>
      </c>
      <c r="AO32" s="476">
        <f t="shared" si="67"/>
        <v>0.12337911065278773</v>
      </c>
      <c r="AP32" s="476">
        <f t="shared" si="67"/>
        <v>0.12991410897369704</v>
      </c>
      <c r="AQ32" s="476">
        <f t="shared" si="67"/>
        <v>0.11069461337624587</v>
      </c>
      <c r="AR32" s="476">
        <f t="shared" si="67"/>
        <v>0.14191680336618129</v>
      </c>
      <c r="AS32" s="476">
        <f t="shared" si="67"/>
        <v>6.8908207898584095E-2</v>
      </c>
      <c r="AT32" s="476">
        <f t="shared" si="67"/>
        <v>5.82995731152125E-3</v>
      </c>
      <c r="AU32" s="476">
        <f t="shared" si="67"/>
        <v>4.9490395849197899E-2</v>
      </c>
      <c r="AV32" s="476">
        <f t="shared" si="67"/>
        <v>9.2131546761484717E-2</v>
      </c>
      <c r="AW32" s="476">
        <f t="shared" si="67"/>
        <v>0.12222573888510802</v>
      </c>
      <c r="AX32" s="476">
        <f t="shared" si="67"/>
        <v>0.13538487115971387</v>
      </c>
      <c r="AY32" s="636"/>
      <c r="AZ32" s="6"/>
      <c r="BA32" s="6"/>
      <c r="BB32" s="6"/>
      <c r="BC32" s="6"/>
      <c r="BD32" s="478"/>
      <c r="BE32" s="479"/>
      <c r="BF32" s="2"/>
      <c r="BG32" s="2"/>
      <c r="BH32" s="4"/>
      <c r="BI32" s="2"/>
    </row>
    <row r="33" spans="21:79" s="447" customFormat="1" ht="15">
      <c r="U33" s="448"/>
      <c r="V33" s="449"/>
      <c r="W33" s="604"/>
      <c r="X33" s="859" t="s">
        <v>287</v>
      </c>
      <c r="Y33" s="449">
        <v>1</v>
      </c>
      <c r="Z33" s="735"/>
      <c r="AA33" s="476">
        <f t="shared" ref="AA33:AX33" si="68">AA6/$AA6-1</f>
        <v>0</v>
      </c>
      <c r="AB33" s="476">
        <f t="shared" si="68"/>
        <v>6.7464389752178722E-3</v>
      </c>
      <c r="AC33" s="476">
        <f t="shared" si="68"/>
        <v>1.4643750196837946E-2</v>
      </c>
      <c r="AD33" s="476">
        <f t="shared" si="68"/>
        <v>1.0296936054813743E-2</v>
      </c>
      <c r="AE33" s="476">
        <f t="shared" si="68"/>
        <v>6.3126822662091353E-2</v>
      </c>
      <c r="AF33" s="476">
        <f t="shared" si="68"/>
        <v>7.4807227960545841E-2</v>
      </c>
      <c r="AG33" s="476">
        <f t="shared" si="68"/>
        <v>8.5795435693858169E-2</v>
      </c>
      <c r="AH33" s="476">
        <f t="shared" si="68"/>
        <v>8.4667588383338543E-2</v>
      </c>
      <c r="AI33" s="476">
        <f t="shared" si="68"/>
        <v>5.7430361499376748E-2</v>
      </c>
      <c r="AJ33" s="476">
        <f t="shared" si="68"/>
        <v>8.9977559595433521E-2</v>
      </c>
      <c r="AK33" s="476">
        <f t="shared" si="68"/>
        <v>0.10802607334171088</v>
      </c>
      <c r="AL33" s="476">
        <f t="shared" si="68"/>
        <v>9.3878995454417913E-2</v>
      </c>
      <c r="AM33" s="476">
        <f t="shared" si="68"/>
        <v>0.13091351683084529</v>
      </c>
      <c r="AN33" s="476">
        <f t="shared" si="68"/>
        <v>0.1357137639699828</v>
      </c>
      <c r="AO33" s="476">
        <f t="shared" si="68"/>
        <v>0.13570137513091662</v>
      </c>
      <c r="AP33" s="476">
        <f t="shared" si="68"/>
        <v>0.14264062364543806</v>
      </c>
      <c r="AQ33" s="476">
        <f t="shared" si="68"/>
        <v>0.12339454302688457</v>
      </c>
      <c r="AR33" s="476">
        <f t="shared" si="68"/>
        <v>0.15724494144882195</v>
      </c>
      <c r="AS33" s="476">
        <f t="shared" si="68"/>
        <v>8.09908493677578E-2</v>
      </c>
      <c r="AT33" s="476">
        <f t="shared" si="68"/>
        <v>2.1699192007487156E-2</v>
      </c>
      <c r="AU33" s="476">
        <f t="shared" si="68"/>
        <v>6.7408572634944264E-2</v>
      </c>
      <c r="AV33" s="476">
        <f t="shared" si="68"/>
        <v>0.11390462458715134</v>
      </c>
      <c r="AW33" s="476">
        <f t="shared" si="68"/>
        <v>0.14443408590745199</v>
      </c>
      <c r="AX33" s="476">
        <f t="shared" si="68"/>
        <v>0.15741461184191641</v>
      </c>
      <c r="AY33" s="636"/>
      <c r="AZ33" s="6"/>
      <c r="BA33" s="6"/>
      <c r="BB33" s="6"/>
      <c r="BC33" s="6"/>
      <c r="BD33" s="478"/>
      <c r="BE33" s="479"/>
      <c r="BF33" s="2"/>
      <c r="BG33" s="2"/>
      <c r="BH33" s="4"/>
      <c r="BI33" s="2"/>
    </row>
    <row r="34" spans="21:79" s="447" customFormat="1" ht="15">
      <c r="U34" s="448"/>
      <c r="V34" s="449"/>
      <c r="W34" s="603"/>
      <c r="X34" s="859" t="s">
        <v>288</v>
      </c>
      <c r="Y34" s="449">
        <v>1</v>
      </c>
      <c r="Z34" s="735"/>
      <c r="AA34" s="476">
        <f t="shared" ref="AA34:AX34" si="69">AA7/$AA7-1</f>
        <v>0</v>
      </c>
      <c r="AB34" s="476">
        <f t="shared" si="69"/>
        <v>1.6338059713871811E-2</v>
      </c>
      <c r="AC34" s="476">
        <f t="shared" si="69"/>
        <v>3.1932299921865415E-2</v>
      </c>
      <c r="AD34" s="476">
        <f t="shared" si="69"/>
        <v>1.1550077308096318E-2</v>
      </c>
      <c r="AE34" s="476">
        <f t="shared" si="69"/>
        <v>6.2529262295250021E-2</v>
      </c>
      <c r="AF34" s="476">
        <f t="shared" si="69"/>
        <v>7.4832437214560787E-2</v>
      </c>
      <c r="AG34" s="476">
        <f t="shared" si="69"/>
        <v>8.9614543706838301E-2</v>
      </c>
      <c r="AH34" s="476">
        <f t="shared" si="69"/>
        <v>7.5533704177181749E-2</v>
      </c>
      <c r="AI34" s="476">
        <f t="shared" si="69"/>
        <v>1.1745203279169392E-2</v>
      </c>
      <c r="AJ34" s="476">
        <f t="shared" si="69"/>
        <v>1.4484338119723272E-2</v>
      </c>
      <c r="AK34" s="476">
        <f t="shared" si="69"/>
        <v>3.2607944197303063E-2</v>
      </c>
      <c r="AL34" s="476">
        <f t="shared" si="69"/>
        <v>1.3833859540066218E-2</v>
      </c>
      <c r="AM34" s="476">
        <f t="shared" si="69"/>
        <v>-1.4722520496835201E-2</v>
      </c>
      <c r="AN34" s="476">
        <f t="shared" si="69"/>
        <v>-1.5206544994328386E-2</v>
      </c>
      <c r="AO34" s="476">
        <f t="shared" si="69"/>
        <v>-2.6759145802602857E-2</v>
      </c>
      <c r="AP34" s="476">
        <f t="shared" si="69"/>
        <v>-2.5149656047785074E-2</v>
      </c>
      <c r="AQ34" s="476">
        <f t="shared" si="69"/>
        <v>-4.404523157979745E-2</v>
      </c>
      <c r="AR34" s="476">
        <f t="shared" si="69"/>
        <v>-4.4845940650541594E-2</v>
      </c>
      <c r="AS34" s="476">
        <f t="shared" si="69"/>
        <v>-7.8310408190786163E-2</v>
      </c>
      <c r="AT34" s="476">
        <f t="shared" si="69"/>
        <v>-0.18752567409556253</v>
      </c>
      <c r="AU34" s="476">
        <f t="shared" si="69"/>
        <v>-0.16883017552356538</v>
      </c>
      <c r="AV34" s="476">
        <f t="shared" si="69"/>
        <v>-0.17315832331193148</v>
      </c>
      <c r="AW34" s="476">
        <f t="shared" si="69"/>
        <v>-0.14836758481843282</v>
      </c>
      <c r="AX34" s="476">
        <f t="shared" si="69"/>
        <v>-0.13303225801819452</v>
      </c>
      <c r="AY34" s="636"/>
      <c r="AZ34" s="6"/>
      <c r="BA34" s="6"/>
      <c r="BB34" s="6"/>
      <c r="BC34" s="6"/>
      <c r="BD34" s="478"/>
      <c r="BE34" s="479"/>
      <c r="BF34" s="2"/>
      <c r="BG34" s="2"/>
      <c r="BH34" s="4"/>
      <c r="BI34" s="2"/>
    </row>
    <row r="35" spans="21:79" s="447" customFormat="1" ht="16.2">
      <c r="U35" s="448" t="s">
        <v>178</v>
      </c>
      <c r="V35" s="449"/>
      <c r="W35" s="475" t="s">
        <v>192</v>
      </c>
      <c r="X35" s="601"/>
      <c r="Y35" s="449">
        <v>25</v>
      </c>
      <c r="Z35" s="735"/>
      <c r="AA35" s="476">
        <f t="shared" ref="AA35:AX35" si="70">AA8/$AA8-1</f>
        <v>0</v>
      </c>
      <c r="AB35" s="476">
        <f t="shared" si="70"/>
        <v>-3.5488071646769148E-2</v>
      </c>
      <c r="AC35" s="476">
        <f t="shared" si="70"/>
        <v>-1.0094710564349185E-2</v>
      </c>
      <c r="AD35" s="476">
        <f t="shared" si="70"/>
        <v>-0.11872479262411606</v>
      </c>
      <c r="AE35" s="476">
        <f t="shared" si="70"/>
        <v>-1.3982512038108963E-2</v>
      </c>
      <c r="AF35" s="476">
        <f t="shared" si="70"/>
        <v>-5.6828490187330383E-2</v>
      </c>
      <c r="AG35" s="476">
        <f t="shared" si="70"/>
        <v>-8.3601138515658646E-2</v>
      </c>
      <c r="AH35" s="476">
        <f t="shared" si="70"/>
        <v>-0.10050361777533634</v>
      </c>
      <c r="AI35" s="476">
        <f t="shared" si="70"/>
        <v>-0.14806102844279112</v>
      </c>
      <c r="AJ35" s="476">
        <f t="shared" si="70"/>
        <v>-0.14666534585246171</v>
      </c>
      <c r="AK35" s="476">
        <f t="shared" si="70"/>
        <v>-0.1457422653203535</v>
      </c>
      <c r="AL35" s="476">
        <f t="shared" si="70"/>
        <v>-0.17100190128807102</v>
      </c>
      <c r="AM35" s="476">
        <f t="shared" si="70"/>
        <v>-0.18698990343211908</v>
      </c>
      <c r="AN35" s="476">
        <f t="shared" si="70"/>
        <v>-0.22626999811313731</v>
      </c>
      <c r="AO35" s="476">
        <f t="shared" si="70"/>
        <v>-0.1966972732875476</v>
      </c>
      <c r="AP35" s="476">
        <f t="shared" si="70"/>
        <v>-0.19808111031350506</v>
      </c>
      <c r="AQ35" s="476">
        <f t="shared" si="70"/>
        <v>-0.2134332964618415</v>
      </c>
      <c r="AR35" s="476">
        <f t="shared" si="70"/>
        <v>-0.20821208122880142</v>
      </c>
      <c r="AS35" s="476">
        <f t="shared" si="70"/>
        <v>-0.21235354305467158</v>
      </c>
      <c r="AT35" s="476">
        <f t="shared" si="70"/>
        <v>-0.23450238873073104</v>
      </c>
      <c r="AU35" s="476">
        <f t="shared" si="70"/>
        <v>-0.2124737047493388</v>
      </c>
      <c r="AV35" s="476">
        <f t="shared" si="70"/>
        <v>-0.2330485063926977</v>
      </c>
      <c r="AW35" s="476">
        <f t="shared" si="70"/>
        <v>-0.2503980301920965</v>
      </c>
      <c r="AX35" s="476">
        <f t="shared" si="70"/>
        <v>-0.2581855017327952</v>
      </c>
      <c r="AY35" s="636"/>
      <c r="AZ35" s="6"/>
      <c r="BA35" s="6"/>
      <c r="BB35" s="6"/>
      <c r="BC35" s="6"/>
      <c r="BD35" s="478"/>
      <c r="BE35" s="479"/>
      <c r="BF35" s="480"/>
      <c r="BG35" s="480"/>
      <c r="BH35" s="4"/>
      <c r="BI35" s="480"/>
      <c r="BL35" s="471"/>
      <c r="BM35" s="471"/>
      <c r="BN35" s="481"/>
      <c r="BO35" s="471"/>
      <c r="BP35" s="471"/>
      <c r="BQ35" s="471"/>
      <c r="BR35" s="471"/>
      <c r="BS35" s="471"/>
      <c r="BT35" s="471"/>
      <c r="BU35" s="471"/>
      <c r="BV35" s="471"/>
      <c r="BW35" s="471"/>
      <c r="BX35" s="471"/>
      <c r="BY35" s="471"/>
      <c r="BZ35" s="471"/>
      <c r="CA35" s="2"/>
    </row>
    <row r="36" spans="21:79" s="447" customFormat="1" ht="16.2">
      <c r="U36" s="448" t="s">
        <v>180</v>
      </c>
      <c r="V36" s="449"/>
      <c r="W36" s="475" t="s">
        <v>194</v>
      </c>
      <c r="X36" s="601"/>
      <c r="Y36" s="449">
        <v>298</v>
      </c>
      <c r="Z36" s="735"/>
      <c r="AA36" s="476">
        <f t="shared" ref="AA36:AX36" si="71">AA9/$AA9-1</f>
        <v>0</v>
      </c>
      <c r="AB36" s="476">
        <f t="shared" si="71"/>
        <v>-9.9299541545849745E-3</v>
      </c>
      <c r="AC36" s="476">
        <f t="shared" si="71"/>
        <v>-5.7560556945572827E-3</v>
      </c>
      <c r="AD36" s="476">
        <f t="shared" si="71"/>
        <v>-9.2941236647010594E-3</v>
      </c>
      <c r="AE36" s="476">
        <f t="shared" si="71"/>
        <v>3.1755036026379413E-2</v>
      </c>
      <c r="AF36" s="476">
        <f t="shared" si="71"/>
        <v>4.1483825317065071E-2</v>
      </c>
      <c r="AG36" s="476">
        <f t="shared" si="71"/>
        <v>7.681355846327742E-2</v>
      </c>
      <c r="AH36" s="476">
        <f t="shared" si="71"/>
        <v>0.10168712818016457</v>
      </c>
      <c r="AI36" s="476">
        <f t="shared" si="71"/>
        <v>5.2612268377709492E-2</v>
      </c>
      <c r="AJ36" s="476">
        <f t="shared" si="71"/>
        <v>-0.13812877521586098</v>
      </c>
      <c r="AK36" s="476">
        <f t="shared" si="71"/>
        <v>-5.7710019148423664E-2</v>
      </c>
      <c r="AL36" s="476">
        <f t="shared" si="71"/>
        <v>-0.16837267515309817</v>
      </c>
      <c r="AM36" s="476">
        <f t="shared" si="71"/>
        <v>-0.18347559371142541</v>
      </c>
      <c r="AN36" s="476">
        <f t="shared" si="71"/>
        <v>-0.18871947432026315</v>
      </c>
      <c r="AO36" s="476">
        <f t="shared" si="71"/>
        <v>-0.18818411456927364</v>
      </c>
      <c r="AP36" s="476">
        <f t="shared" si="71"/>
        <v>-0.20036939209629723</v>
      </c>
      <c r="AQ36" s="476">
        <f t="shared" si="71"/>
        <v>-0.19966012993129012</v>
      </c>
      <c r="AR36" s="476">
        <f t="shared" si="71"/>
        <v>-0.21726996817365962</v>
      </c>
      <c r="AS36" s="476">
        <f t="shared" si="71"/>
        <v>-0.24485701051303477</v>
      </c>
      <c r="AT36" s="476">
        <f t="shared" si="71"/>
        <v>-0.25930166980253633</v>
      </c>
      <c r="AU36" s="476">
        <f t="shared" si="71"/>
        <v>-0.26965121173335072</v>
      </c>
      <c r="AV36" s="476">
        <f t="shared" si="71"/>
        <v>-0.28448626170372504</v>
      </c>
      <c r="AW36" s="476">
        <f t="shared" si="71"/>
        <v>-0.29522191990057678</v>
      </c>
      <c r="AX36" s="476">
        <f t="shared" si="71"/>
        <v>-0.29606053480854588</v>
      </c>
      <c r="AY36" s="636"/>
      <c r="AZ36" s="6"/>
      <c r="BA36" s="6"/>
      <c r="BB36" s="6"/>
      <c r="BC36" s="6"/>
      <c r="BD36" s="478"/>
      <c r="BE36" s="479"/>
      <c r="BF36" s="480"/>
      <c r="BG36" s="480"/>
      <c r="BH36" s="4"/>
      <c r="BI36" s="480"/>
      <c r="BL36" s="376"/>
      <c r="BM36" s="482"/>
      <c r="BN36" s="469"/>
      <c r="BO36" s="483"/>
      <c r="BP36" s="483"/>
      <c r="BQ36" s="483"/>
      <c r="BR36" s="483"/>
      <c r="BS36" s="483"/>
      <c r="BT36" s="483"/>
      <c r="BU36" s="483"/>
      <c r="BV36" s="483"/>
      <c r="BW36" s="483"/>
      <c r="BX36" s="483"/>
      <c r="BY36" s="483"/>
      <c r="BZ36" s="483"/>
      <c r="CA36" s="4"/>
    </row>
    <row r="37" spans="21:79" s="447" customFormat="1" ht="27.6">
      <c r="U37" s="457" t="s">
        <v>182</v>
      </c>
      <c r="V37" s="458"/>
      <c r="W37" s="475" t="s">
        <v>183</v>
      </c>
      <c r="X37" s="601"/>
      <c r="Y37" s="458" t="s">
        <v>303</v>
      </c>
      <c r="Z37" s="735"/>
      <c r="AA37" s="476">
        <f t="shared" ref="AA37:AX37" si="72">AA10/$AA10-1</f>
        <v>0</v>
      </c>
      <c r="AB37" s="476">
        <f t="shared" si="72"/>
        <v>8.8957790566543293E-2</v>
      </c>
      <c r="AC37" s="476">
        <f t="shared" si="72"/>
        <v>0.11516937535412164</v>
      </c>
      <c r="AD37" s="476">
        <f t="shared" si="72"/>
        <v>0.13786883465276434</v>
      </c>
      <c r="AE37" s="476">
        <f t="shared" si="72"/>
        <v>0.32130165193816573</v>
      </c>
      <c r="AF37" s="476">
        <f t="shared" si="72"/>
        <v>0.58246577004292499</v>
      </c>
      <c r="AG37" s="476">
        <f t="shared" si="72"/>
        <v>0.54383339657445662</v>
      </c>
      <c r="AH37" s="476">
        <f t="shared" si="72"/>
        <v>0.53369925660242901</v>
      </c>
      <c r="AI37" s="476">
        <f t="shared" si="72"/>
        <v>0.49008268869239258</v>
      </c>
      <c r="AJ37" s="476">
        <f t="shared" si="72"/>
        <v>0.52931567377948086</v>
      </c>
      <c r="AK37" s="476">
        <f t="shared" si="72"/>
        <v>0.43397993333792817</v>
      </c>
      <c r="AL37" s="476">
        <f t="shared" si="72"/>
        <v>0.22090380546632882</v>
      </c>
      <c r="AM37" s="476">
        <f t="shared" si="72"/>
        <v>1.7931963367052051E-2</v>
      </c>
      <c r="AN37" s="476">
        <f t="shared" si="72"/>
        <v>1.6849344663793175E-2</v>
      </c>
      <c r="AO37" s="476">
        <f t="shared" si="72"/>
        <v>-0.22300690983535598</v>
      </c>
      <c r="AP37" s="476">
        <f t="shared" si="72"/>
        <v>-0.20135609993591796</v>
      </c>
      <c r="AQ37" s="476">
        <f t="shared" si="72"/>
        <v>-8.6886346530769321E-2</v>
      </c>
      <c r="AR37" s="476">
        <f t="shared" si="72"/>
        <v>4.2095710391707231E-2</v>
      </c>
      <c r="AS37" s="476">
        <f t="shared" si="72"/>
        <v>0.20212594226764491</v>
      </c>
      <c r="AT37" s="476">
        <f t="shared" si="72"/>
        <v>0.30423735736443103</v>
      </c>
      <c r="AU37" s="476">
        <f t="shared" si="72"/>
        <v>0.4507633821151773</v>
      </c>
      <c r="AV37" s="476">
        <f t="shared" si="72"/>
        <v>0.62231335866771698</v>
      </c>
      <c r="AW37" s="476">
        <f t="shared" si="72"/>
        <v>0.82569745597569377</v>
      </c>
      <c r="AX37" s="476">
        <f t="shared" si="72"/>
        <v>0.99447708541601521</v>
      </c>
      <c r="AY37" s="636"/>
      <c r="AZ37" s="6"/>
      <c r="BA37" s="6"/>
      <c r="BB37" s="6"/>
      <c r="BC37" s="6"/>
      <c r="BD37" s="478"/>
      <c r="BE37" s="479"/>
      <c r="BF37" s="480"/>
      <c r="BG37" s="480"/>
      <c r="BH37" s="4"/>
      <c r="BI37" s="480"/>
      <c r="BL37" s="376"/>
      <c r="BM37" s="482"/>
      <c r="BN37" s="483"/>
      <c r="BO37" s="483"/>
      <c r="BP37" s="483"/>
      <c r="BQ37" s="483"/>
      <c r="BR37" s="483"/>
      <c r="BS37" s="483"/>
      <c r="BT37" s="483"/>
      <c r="BU37" s="483"/>
      <c r="BV37" s="483"/>
      <c r="BW37" s="483"/>
      <c r="BX37" s="483"/>
      <c r="BY37" s="483"/>
      <c r="BZ37" s="483"/>
      <c r="CA37" s="4"/>
    </row>
    <row r="38" spans="21:79" s="447" customFormat="1" ht="27.6">
      <c r="U38" s="457" t="s">
        <v>184</v>
      </c>
      <c r="V38" s="458"/>
      <c r="W38" s="475" t="s">
        <v>185</v>
      </c>
      <c r="X38" s="601"/>
      <c r="Y38" s="458" t="s">
        <v>304</v>
      </c>
      <c r="Z38" s="735"/>
      <c r="AA38" s="476">
        <f t="shared" ref="AA38:AX38" si="73">AA11/$AA11-1</f>
        <v>0</v>
      </c>
      <c r="AB38" s="476">
        <f t="shared" si="73"/>
        <v>0.14797040261001193</v>
      </c>
      <c r="AC38" s="476">
        <f t="shared" si="73"/>
        <v>0.16484851353830776</v>
      </c>
      <c r="AD38" s="476">
        <f t="shared" si="73"/>
        <v>0.6733898337656361</v>
      </c>
      <c r="AE38" s="476">
        <f t="shared" si="73"/>
        <v>1.0557954533645075</v>
      </c>
      <c r="AF38" s="476">
        <f t="shared" si="73"/>
        <v>1.6929366132771735</v>
      </c>
      <c r="AG38" s="476">
        <f t="shared" si="73"/>
        <v>1.7920693201569486</v>
      </c>
      <c r="AH38" s="476">
        <f t="shared" si="73"/>
        <v>2.056028156115203</v>
      </c>
      <c r="AI38" s="476">
        <f t="shared" si="73"/>
        <v>1.5336775830373477</v>
      </c>
      <c r="AJ38" s="476">
        <f t="shared" si="73"/>
        <v>1.0060352094862339</v>
      </c>
      <c r="AK38" s="476">
        <f t="shared" si="73"/>
        <v>0.81565474780023761</v>
      </c>
      <c r="AL38" s="476">
        <f t="shared" si="73"/>
        <v>0.51063102193851773</v>
      </c>
      <c r="AM38" s="476">
        <f t="shared" si="73"/>
        <v>0.40679287516260709</v>
      </c>
      <c r="AN38" s="476">
        <f t="shared" si="73"/>
        <v>0.35399913292164986</v>
      </c>
      <c r="AO38" s="476">
        <f t="shared" si="73"/>
        <v>0.40942324462616742</v>
      </c>
      <c r="AP38" s="476">
        <f t="shared" si="73"/>
        <v>0.31869657888976288</v>
      </c>
      <c r="AQ38" s="476">
        <f t="shared" si="73"/>
        <v>0.37610702425455944</v>
      </c>
      <c r="AR38" s="476">
        <f t="shared" si="73"/>
        <v>0.21065716409355528</v>
      </c>
      <c r="AS38" s="476">
        <f t="shared" si="73"/>
        <v>-0.1217094544439451</v>
      </c>
      <c r="AT38" s="476">
        <f t="shared" si="73"/>
        <v>-0.38114590892502365</v>
      </c>
      <c r="AU38" s="476">
        <f t="shared" si="73"/>
        <v>-0.35015305352667914</v>
      </c>
      <c r="AV38" s="476">
        <f t="shared" si="73"/>
        <v>-0.42571118080215031</v>
      </c>
      <c r="AW38" s="476">
        <f t="shared" si="73"/>
        <v>-0.4745112386269924</v>
      </c>
      <c r="AX38" s="476">
        <f t="shared" si="73"/>
        <v>-0.49840814126899713</v>
      </c>
      <c r="AY38" s="636"/>
      <c r="AZ38" s="6"/>
      <c r="BA38" s="6"/>
      <c r="BB38" s="6"/>
      <c r="BC38" s="6"/>
      <c r="BD38" s="478"/>
      <c r="BE38" s="479"/>
      <c r="BF38" s="480"/>
      <c r="BG38" s="480"/>
      <c r="BH38" s="4"/>
      <c r="BI38" s="480"/>
      <c r="BL38" s="376"/>
      <c r="BM38" s="482"/>
      <c r="BN38" s="483"/>
      <c r="BO38" s="483"/>
      <c r="BP38" s="483"/>
      <c r="BQ38" s="483"/>
      <c r="BR38" s="483"/>
      <c r="BS38" s="483"/>
      <c r="BT38" s="483"/>
      <c r="BU38" s="483"/>
      <c r="BV38" s="483"/>
      <c r="BW38" s="483"/>
      <c r="BX38" s="483"/>
      <c r="BY38" s="483"/>
      <c r="BZ38" s="483"/>
      <c r="CA38" s="4"/>
    </row>
    <row r="39" spans="21:79" s="447" customFormat="1" ht="18.75" customHeight="1" thickBot="1">
      <c r="U39" s="448" t="s">
        <v>186</v>
      </c>
      <c r="V39" s="643"/>
      <c r="W39" s="450" t="s">
        <v>187</v>
      </c>
      <c r="X39" s="630"/>
      <c r="Y39" s="451">
        <v>22800</v>
      </c>
      <c r="Z39" s="735"/>
      <c r="AA39" s="476">
        <f t="shared" ref="AA39:AX39" si="74">AA12/$AA12-1</f>
        <v>0</v>
      </c>
      <c r="AB39" s="476">
        <f t="shared" si="74"/>
        <v>0.10552257582449287</v>
      </c>
      <c r="AC39" s="476">
        <f t="shared" si="74"/>
        <v>0.21678907795562519</v>
      </c>
      <c r="AD39" s="476">
        <f t="shared" si="74"/>
        <v>0.2219365903711934</v>
      </c>
      <c r="AE39" s="476">
        <f t="shared" si="74"/>
        <v>0.16886179869525741</v>
      </c>
      <c r="AF39" s="476">
        <f t="shared" si="74"/>
        <v>0.27995605106481269</v>
      </c>
      <c r="AG39" s="476">
        <f t="shared" si="74"/>
        <v>0.32467666935426065</v>
      </c>
      <c r="AH39" s="476">
        <f t="shared" si="74"/>
        <v>0.12921879944927772</v>
      </c>
      <c r="AI39" s="476">
        <f t="shared" si="74"/>
        <v>2.9107341460523184E-2</v>
      </c>
      <c r="AJ39" s="476">
        <f t="shared" si="74"/>
        <v>-0.28587028876379506</v>
      </c>
      <c r="AK39" s="476">
        <f t="shared" si="74"/>
        <v>-0.45281551006819842</v>
      </c>
      <c r="AL39" s="476">
        <f t="shared" si="74"/>
        <v>-0.52793900434169694</v>
      </c>
      <c r="AM39" s="476">
        <f t="shared" si="74"/>
        <v>-0.55366150889473265</v>
      </c>
      <c r="AN39" s="476">
        <f t="shared" si="74"/>
        <v>-0.57927771025294872</v>
      </c>
      <c r="AO39" s="476">
        <f t="shared" si="74"/>
        <v>-0.59076469002750531</v>
      </c>
      <c r="AP39" s="476">
        <f t="shared" si="74"/>
        <v>-0.60592749578621552</v>
      </c>
      <c r="AQ39" s="476">
        <f t="shared" si="74"/>
        <v>-0.5919158550956789</v>
      </c>
      <c r="AR39" s="476">
        <f t="shared" si="74"/>
        <v>-0.63000160960090934</v>
      </c>
      <c r="AS39" s="476">
        <f t="shared" si="74"/>
        <v>-0.67267731700530864</v>
      </c>
      <c r="AT39" s="476">
        <f t="shared" si="74"/>
        <v>-0.80742155530570836</v>
      </c>
      <c r="AU39" s="476">
        <f t="shared" si="74"/>
        <v>-0.80790379524378486</v>
      </c>
      <c r="AV39" s="476">
        <f t="shared" si="74"/>
        <v>-0.82104723672312796</v>
      </c>
      <c r="AW39" s="476">
        <f t="shared" si="74"/>
        <v>-0.82106546301413608</v>
      </c>
      <c r="AX39" s="476">
        <f t="shared" si="74"/>
        <v>-0.8314592500249165</v>
      </c>
      <c r="AY39" s="637"/>
      <c r="AZ39" s="7"/>
      <c r="BA39" s="7"/>
      <c r="BB39" s="7"/>
      <c r="BC39" s="7"/>
      <c r="BD39" s="485"/>
      <c r="BE39" s="486"/>
      <c r="BF39" s="480"/>
      <c r="BG39" s="480"/>
      <c r="BH39" s="4"/>
      <c r="BI39" s="480"/>
      <c r="BL39" s="487"/>
      <c r="BM39" s="488"/>
      <c r="BN39" s="469"/>
      <c r="BO39" s="489"/>
      <c r="BP39" s="489"/>
      <c r="BQ39" s="489"/>
      <c r="BR39" s="489"/>
      <c r="BS39" s="489"/>
      <c r="BT39" s="483"/>
      <c r="BU39" s="483"/>
      <c r="BV39" s="483"/>
      <c r="BW39" s="483"/>
      <c r="BX39" s="483"/>
      <c r="BY39" s="483"/>
      <c r="BZ39" s="483"/>
      <c r="CA39" s="4"/>
    </row>
    <row r="40" spans="21:79" s="447" customFormat="1" ht="18.75" customHeight="1" thickTop="1" thickBot="1">
      <c r="U40" s="641" t="s">
        <v>306</v>
      </c>
      <c r="V40" s="642"/>
      <c r="W40" s="631" t="s">
        <v>305</v>
      </c>
      <c r="X40" s="629"/>
      <c r="Y40" s="451">
        <v>17200</v>
      </c>
      <c r="Z40" s="736"/>
      <c r="AA40" s="484">
        <f t="shared" ref="AA40:AX40" si="75">AA13/$AA13-1</f>
        <v>0</v>
      </c>
      <c r="AB40" s="484">
        <f t="shared" si="75"/>
        <v>0</v>
      </c>
      <c r="AC40" s="484">
        <f t="shared" si="75"/>
        <v>0</v>
      </c>
      <c r="AD40" s="484">
        <f t="shared" si="75"/>
        <v>0.33333333333333326</v>
      </c>
      <c r="AE40" s="484">
        <f t="shared" si="75"/>
        <v>1.3333333333333335</v>
      </c>
      <c r="AF40" s="484">
        <f t="shared" si="75"/>
        <v>5.1666666666666634</v>
      </c>
      <c r="AG40" s="484">
        <f t="shared" si="75"/>
        <v>4.9070045670679674</v>
      </c>
      <c r="AH40" s="484">
        <f t="shared" si="75"/>
        <v>4.2534447408657456</v>
      </c>
      <c r="AI40" s="484">
        <f t="shared" si="75"/>
        <v>4.249653710458265</v>
      </c>
      <c r="AJ40" s="484">
        <f t="shared" si="75"/>
        <v>7.592268641765477</v>
      </c>
      <c r="AK40" s="484">
        <f t="shared" si="75"/>
        <v>4.6558089683166246</v>
      </c>
      <c r="AL40" s="484">
        <f t="shared" si="75"/>
        <v>4.9306837551504969</v>
      </c>
      <c r="AM40" s="484">
        <f t="shared" si="75"/>
        <v>7.2618720629056064</v>
      </c>
      <c r="AN40" s="484">
        <f t="shared" si="75"/>
        <v>8.0953917164130136</v>
      </c>
      <c r="AO40" s="484">
        <f t="shared" si="75"/>
        <v>10.169718669590953</v>
      </c>
      <c r="AP40" s="484">
        <f t="shared" si="75"/>
        <v>37.00302065694332</v>
      </c>
      <c r="AQ40" s="484">
        <f t="shared" si="75"/>
        <v>32.246413633961375</v>
      </c>
      <c r="AR40" s="484">
        <f t="shared" si="75"/>
        <v>35.794241736060705</v>
      </c>
      <c r="AS40" s="484">
        <f t="shared" si="75"/>
        <v>34.670520803774814</v>
      </c>
      <c r="AT40" s="484">
        <f t="shared" si="75"/>
        <v>34.473363664773125</v>
      </c>
      <c r="AU40" s="484">
        <f t="shared" si="75"/>
        <v>40.639178222534106</v>
      </c>
      <c r="AV40" s="484">
        <f t="shared" si="75"/>
        <v>46.472126098304443</v>
      </c>
      <c r="AW40" s="484">
        <f t="shared" si="75"/>
        <v>37.176318026814975</v>
      </c>
      <c r="AX40" s="484">
        <f t="shared" si="75"/>
        <v>40.380606522994846</v>
      </c>
      <c r="AY40" s="637"/>
      <c r="AZ40" s="7"/>
      <c r="BA40" s="7"/>
      <c r="BB40" s="7"/>
      <c r="BC40" s="7"/>
      <c r="BD40" s="485"/>
      <c r="BE40" s="486"/>
      <c r="BF40" s="480"/>
      <c r="BG40" s="480"/>
      <c r="BH40" s="4"/>
      <c r="BI40" s="480"/>
      <c r="BL40" s="487"/>
      <c r="BM40" s="488"/>
      <c r="BN40" s="469"/>
      <c r="BO40" s="489"/>
      <c r="BP40" s="489"/>
      <c r="BQ40" s="489"/>
      <c r="BR40" s="489"/>
      <c r="BS40" s="489"/>
      <c r="BT40" s="483"/>
      <c r="BU40" s="483"/>
      <c r="BV40" s="483"/>
      <c r="BW40" s="483"/>
      <c r="BX40" s="483"/>
      <c r="BY40" s="483"/>
      <c r="BZ40" s="483"/>
      <c r="CA40" s="4"/>
    </row>
    <row r="41" spans="21:79" s="447" customFormat="1" ht="23.25" customHeight="1" thickTop="1" thickBot="1">
      <c r="U41" s="490" t="s">
        <v>9</v>
      </c>
      <c r="V41" s="491"/>
      <c r="W41" s="490" t="s">
        <v>117</v>
      </c>
      <c r="X41" s="605"/>
      <c r="Y41" s="491"/>
      <c r="Z41" s="737"/>
      <c r="AA41" s="639">
        <f t="shared" ref="AA41:AX41" si="76">AA14/$AA14-1</f>
        <v>0</v>
      </c>
      <c r="AB41" s="639">
        <f t="shared" si="76"/>
        <v>8.1305452423929836E-3</v>
      </c>
      <c r="AC41" s="639">
        <f t="shared" si="76"/>
        <v>1.845555141782107E-2</v>
      </c>
      <c r="AD41" s="639">
        <f t="shared" si="76"/>
        <v>1.211933104617402E-2</v>
      </c>
      <c r="AE41" s="639">
        <f t="shared" si="76"/>
        <v>6.8799345019096458E-2</v>
      </c>
      <c r="AF41" s="639">
        <f t="shared" si="76"/>
        <v>8.5841792393917871E-2</v>
      </c>
      <c r="AG41" s="639">
        <f t="shared" si="76"/>
        <v>9.6424173465847973E-2</v>
      </c>
      <c r="AH41" s="639">
        <f t="shared" si="76"/>
        <v>9.3722089972397615E-2</v>
      </c>
      <c r="AI41" s="639">
        <f t="shared" si="76"/>
        <v>5.9148739818476681E-2</v>
      </c>
      <c r="AJ41" s="639">
        <f t="shared" si="76"/>
        <v>7.6611677659748523E-2</v>
      </c>
      <c r="AK41" s="639">
        <f t="shared" si="76"/>
        <v>9.1133736776776164E-2</v>
      </c>
      <c r="AL41" s="639">
        <f t="shared" si="76"/>
        <v>6.9216670489405274E-2</v>
      </c>
      <c r="AM41" s="639">
        <f t="shared" si="76"/>
        <v>9.4081400387221015E-2</v>
      </c>
      <c r="AN41" s="639">
        <f t="shared" si="76"/>
        <v>9.592255390162796E-2</v>
      </c>
      <c r="AO41" s="639">
        <f t="shared" si="76"/>
        <v>9.3474798521241631E-2</v>
      </c>
      <c r="AP41" s="639">
        <f t="shared" si="76"/>
        <v>9.9400702467918434E-2</v>
      </c>
      <c r="AQ41" s="639">
        <f t="shared" si="76"/>
        <v>8.3114489837310401E-2</v>
      </c>
      <c r="AR41" s="639">
        <f t="shared" si="76"/>
        <v>0.1117193045761582</v>
      </c>
      <c r="AS41" s="639">
        <f t="shared" si="76"/>
        <v>4.4353041536242754E-2</v>
      </c>
      <c r="AT41" s="639">
        <f t="shared" si="76"/>
        <v>-1.5605600384961615E-2</v>
      </c>
      <c r="AU41" s="639">
        <f t="shared" si="76"/>
        <v>2.6807877402404312E-2</v>
      </c>
      <c r="AV41" s="639">
        <f t="shared" si="76"/>
        <v>6.6181439425443633E-2</v>
      </c>
      <c r="AW41" s="639">
        <f t="shared" si="76"/>
        <v>9.4656735411777104E-2</v>
      </c>
      <c r="AX41" s="639">
        <f t="shared" si="76"/>
        <v>0.10826859369288599</v>
      </c>
      <c r="AY41" s="638"/>
      <c r="AZ41" s="493"/>
      <c r="BA41" s="493"/>
      <c r="BB41" s="493"/>
      <c r="BC41" s="493"/>
      <c r="BD41" s="494"/>
      <c r="BE41" s="495"/>
      <c r="BF41" s="480"/>
      <c r="BG41" s="480"/>
      <c r="BH41" s="480"/>
      <c r="BI41" s="480"/>
      <c r="BL41" s="487"/>
      <c r="BM41" s="488"/>
      <c r="BN41" s="469"/>
      <c r="BO41" s="489"/>
      <c r="BP41" s="489"/>
      <c r="BQ41" s="489"/>
      <c r="BR41" s="489"/>
      <c r="BS41" s="489"/>
      <c r="BT41" s="483"/>
      <c r="BU41" s="483"/>
      <c r="BV41" s="483"/>
      <c r="BW41" s="483"/>
      <c r="BX41" s="483"/>
      <c r="BY41" s="483"/>
      <c r="BZ41" s="483"/>
      <c r="CA41" s="4"/>
    </row>
    <row r="42" spans="21:79" s="447" customFormat="1" ht="15">
      <c r="U42" s="466"/>
      <c r="V42" s="467"/>
      <c r="W42" s="471"/>
      <c r="Y42" s="472"/>
      <c r="Z42" s="469"/>
      <c r="AA42" s="455"/>
      <c r="AB42" s="455"/>
      <c r="AC42" s="455"/>
      <c r="AD42" s="455"/>
      <c r="AE42" s="455"/>
      <c r="AF42" s="455"/>
      <c r="AG42" s="455"/>
      <c r="AH42" s="455"/>
      <c r="AI42" s="455"/>
      <c r="AJ42" s="455"/>
      <c r="AK42" s="455"/>
      <c r="AL42" s="455"/>
      <c r="AM42" s="455"/>
      <c r="AN42" s="455"/>
      <c r="AO42" s="455"/>
      <c r="AP42" s="455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</row>
    <row r="43" spans="21:79" s="447" customFormat="1" ht="21.75" customHeight="1" thickBot="1">
      <c r="U43" s="1" t="s">
        <v>190</v>
      </c>
      <c r="V43" s="473"/>
      <c r="W43" s="583" t="s">
        <v>395</v>
      </c>
      <c r="Y43" s="473"/>
      <c r="Z43" s="473"/>
      <c r="BF43" s="80"/>
      <c r="BH43" s="4"/>
    </row>
    <row r="44" spans="21:79" s="447" customFormat="1">
      <c r="U44" s="437"/>
      <c r="V44" s="438"/>
      <c r="W44" s="582" t="s">
        <v>264</v>
      </c>
      <c r="X44" s="606"/>
      <c r="Y44" s="438" t="s">
        <v>10</v>
      </c>
      <c r="Z44" s="439"/>
      <c r="AA44" s="444">
        <v>1990</v>
      </c>
      <c r="AB44" s="444">
        <f t="shared" ref="AB44:BE44" si="77">AA44+1</f>
        <v>1991</v>
      </c>
      <c r="AC44" s="444">
        <f t="shared" si="77"/>
        <v>1992</v>
      </c>
      <c r="AD44" s="444">
        <f t="shared" si="77"/>
        <v>1993</v>
      </c>
      <c r="AE44" s="444">
        <f t="shared" si="77"/>
        <v>1994</v>
      </c>
      <c r="AF44" s="444">
        <f t="shared" si="77"/>
        <v>1995</v>
      </c>
      <c r="AG44" s="444">
        <f t="shared" si="77"/>
        <v>1996</v>
      </c>
      <c r="AH44" s="444">
        <f t="shared" si="77"/>
        <v>1997</v>
      </c>
      <c r="AI44" s="444">
        <f t="shared" si="77"/>
        <v>1998</v>
      </c>
      <c r="AJ44" s="445">
        <f t="shared" si="77"/>
        <v>1999</v>
      </c>
      <c r="AK44" s="445">
        <f t="shared" si="77"/>
        <v>2000</v>
      </c>
      <c r="AL44" s="445">
        <f t="shared" si="77"/>
        <v>2001</v>
      </c>
      <c r="AM44" s="445">
        <f t="shared" si="77"/>
        <v>2002</v>
      </c>
      <c r="AN44" s="444">
        <f t="shared" si="77"/>
        <v>2003</v>
      </c>
      <c r="AO44" s="444">
        <f t="shared" si="77"/>
        <v>2004</v>
      </c>
      <c r="AP44" s="444">
        <f t="shared" si="77"/>
        <v>2005</v>
      </c>
      <c r="AQ44" s="444">
        <f t="shared" si="77"/>
        <v>2006</v>
      </c>
      <c r="AR44" s="443">
        <f t="shared" si="77"/>
        <v>2007</v>
      </c>
      <c r="AS44" s="474">
        <f t="shared" si="77"/>
        <v>2008</v>
      </c>
      <c r="AT44" s="444">
        <f t="shared" si="77"/>
        <v>2009</v>
      </c>
      <c r="AU44" s="474">
        <f t="shared" si="77"/>
        <v>2010</v>
      </c>
      <c r="AV44" s="445">
        <f t="shared" si="77"/>
        <v>2011</v>
      </c>
      <c r="AW44" s="444">
        <f t="shared" si="77"/>
        <v>2012</v>
      </c>
      <c r="AX44" s="444">
        <f t="shared" si="77"/>
        <v>2013</v>
      </c>
      <c r="AY44" s="443">
        <f t="shared" si="77"/>
        <v>2014</v>
      </c>
      <c r="AZ44" s="444">
        <f t="shared" si="77"/>
        <v>2015</v>
      </c>
      <c r="BA44" s="444">
        <f t="shared" si="77"/>
        <v>2016</v>
      </c>
      <c r="BB44" s="444">
        <f t="shared" si="77"/>
        <v>2017</v>
      </c>
      <c r="BC44" s="444">
        <f t="shared" si="77"/>
        <v>2018</v>
      </c>
      <c r="BD44" s="445">
        <f t="shared" si="77"/>
        <v>2019</v>
      </c>
      <c r="BE44" s="446">
        <f t="shared" si="77"/>
        <v>2020</v>
      </c>
      <c r="BH44" s="4"/>
    </row>
    <row r="45" spans="21:79" s="447" customFormat="1" ht="16.2">
      <c r="U45" s="448" t="s">
        <v>176</v>
      </c>
      <c r="V45" s="449"/>
      <c r="W45" s="858" t="s">
        <v>191</v>
      </c>
      <c r="X45" s="601"/>
      <c r="Y45" s="449">
        <v>1</v>
      </c>
      <c r="Z45" s="738"/>
      <c r="AA45" s="738"/>
      <c r="AB45" s="738"/>
      <c r="AC45" s="738"/>
      <c r="AD45" s="738"/>
      <c r="AE45" s="738"/>
      <c r="AF45" s="738"/>
      <c r="AG45" s="738"/>
      <c r="AH45" s="738"/>
      <c r="AI45" s="738"/>
      <c r="AJ45" s="738"/>
      <c r="AK45" s="738"/>
      <c r="AL45" s="738"/>
      <c r="AM45" s="738"/>
      <c r="AN45" s="738"/>
      <c r="AO45" s="738"/>
      <c r="AP45" s="476">
        <f t="shared" ref="AP45:AP54" si="78">AP5/$AP5-1</f>
        <v>0</v>
      </c>
      <c r="AQ45" s="476">
        <f t="shared" ref="AQ45:AX45" si="79">AQ5/$AP5-1</f>
        <v>-1.7009696086464743E-2</v>
      </c>
      <c r="AR45" s="476">
        <f t="shared" si="79"/>
        <v>1.0622660870556189E-2</v>
      </c>
      <c r="AS45" s="476">
        <f t="shared" si="79"/>
        <v>-5.3991626965809725E-2</v>
      </c>
      <c r="AT45" s="476">
        <f t="shared" si="79"/>
        <v>-0.10981733096056445</v>
      </c>
      <c r="AU45" s="476">
        <f t="shared" si="79"/>
        <v>-7.1176837677996763E-2</v>
      </c>
      <c r="AV45" s="476">
        <f t="shared" si="79"/>
        <v>-3.3438437410548194E-2</v>
      </c>
      <c r="AW45" s="476">
        <f t="shared" si="79"/>
        <v>-6.8043845346549281E-3</v>
      </c>
      <c r="AX45" s="476">
        <f t="shared" si="79"/>
        <v>4.8417504857831695E-3</v>
      </c>
      <c r="AY45" s="6"/>
      <c r="AZ45" s="6"/>
      <c r="BA45" s="6"/>
      <c r="BB45" s="6"/>
      <c r="BC45" s="6"/>
      <c r="BD45" s="478"/>
      <c r="BE45" s="479"/>
      <c r="BF45" s="2"/>
      <c r="BG45" s="2"/>
      <c r="BH45" s="4"/>
      <c r="BI45" s="2"/>
    </row>
    <row r="46" spans="21:79" s="447" customFormat="1" ht="15">
      <c r="U46" s="448"/>
      <c r="V46" s="449"/>
      <c r="W46" s="604"/>
      <c r="X46" s="859" t="s">
        <v>287</v>
      </c>
      <c r="Y46" s="449">
        <v>1</v>
      </c>
      <c r="Z46" s="735"/>
      <c r="AA46" s="738"/>
      <c r="AB46" s="738"/>
      <c r="AC46" s="738"/>
      <c r="AD46" s="738"/>
      <c r="AE46" s="738"/>
      <c r="AF46" s="738"/>
      <c r="AG46" s="738"/>
      <c r="AH46" s="738"/>
      <c r="AI46" s="738"/>
      <c r="AJ46" s="738"/>
      <c r="AK46" s="738"/>
      <c r="AL46" s="738"/>
      <c r="AM46" s="738"/>
      <c r="AN46" s="738"/>
      <c r="AO46" s="738"/>
      <c r="AP46" s="476">
        <f t="shared" si="78"/>
        <v>0</v>
      </c>
      <c r="AQ46" s="476">
        <f t="shared" ref="AQ46:AX54" si="80">AQ6/$AP6-1</f>
        <v>-1.6843511617109619E-2</v>
      </c>
      <c r="AR46" s="476">
        <f t="shared" si="80"/>
        <v>1.2781199531302301E-2</v>
      </c>
      <c r="AS46" s="476">
        <f t="shared" si="80"/>
        <v>-5.395377426805914E-2</v>
      </c>
      <c r="AT46" s="476">
        <f t="shared" si="80"/>
        <v>-0.1058438052483236</v>
      </c>
      <c r="AU46" s="476">
        <f t="shared" si="80"/>
        <v>-6.5840518404182258E-2</v>
      </c>
      <c r="AV46" s="476">
        <f t="shared" si="80"/>
        <v>-2.5148763717684375E-2</v>
      </c>
      <c r="AW46" s="476">
        <f t="shared" si="80"/>
        <v>1.5695768423602541E-3</v>
      </c>
      <c r="AX46" s="476">
        <f t="shared" si="80"/>
        <v>1.2929689257278554E-2</v>
      </c>
      <c r="AY46" s="636"/>
      <c r="AZ46" s="6"/>
      <c r="BA46" s="6"/>
      <c r="BB46" s="6"/>
      <c r="BC46" s="6"/>
      <c r="BD46" s="478"/>
      <c r="BE46" s="479"/>
      <c r="BF46" s="2"/>
      <c r="BG46" s="2"/>
      <c r="BH46" s="4"/>
      <c r="BI46" s="2"/>
    </row>
    <row r="47" spans="21:79" s="447" customFormat="1" ht="15">
      <c r="U47" s="448"/>
      <c r="V47" s="449"/>
      <c r="W47" s="603"/>
      <c r="X47" s="859" t="s">
        <v>288</v>
      </c>
      <c r="Y47" s="449">
        <v>1</v>
      </c>
      <c r="Z47" s="735"/>
      <c r="AA47" s="738"/>
      <c r="AB47" s="738"/>
      <c r="AC47" s="738"/>
      <c r="AD47" s="738"/>
      <c r="AE47" s="738"/>
      <c r="AF47" s="738"/>
      <c r="AG47" s="738"/>
      <c r="AH47" s="738"/>
      <c r="AI47" s="738"/>
      <c r="AJ47" s="738"/>
      <c r="AK47" s="738"/>
      <c r="AL47" s="738"/>
      <c r="AM47" s="738"/>
      <c r="AN47" s="738"/>
      <c r="AO47" s="738"/>
      <c r="AP47" s="476">
        <f t="shared" si="78"/>
        <v>0</v>
      </c>
      <c r="AQ47" s="476">
        <f t="shared" si="80"/>
        <v>-1.9383052639040388E-2</v>
      </c>
      <c r="AR47" s="476">
        <f t="shared" si="80"/>
        <v>-2.020441878586654E-2</v>
      </c>
      <c r="AS47" s="476">
        <f t="shared" si="80"/>
        <v>-5.4532218686488942E-2</v>
      </c>
      <c r="AT47" s="476">
        <f t="shared" si="80"/>
        <v>-0.16656507232635986</v>
      </c>
      <c r="AU47" s="476">
        <f t="shared" si="80"/>
        <v>-0.14738725832856991</v>
      </c>
      <c r="AV47" s="476">
        <f t="shared" si="80"/>
        <v>-0.15182706574641314</v>
      </c>
      <c r="AW47" s="476">
        <f t="shared" si="80"/>
        <v>-0.12639676390849963</v>
      </c>
      <c r="AX47" s="476">
        <f t="shared" si="80"/>
        <v>-0.11066580900308698</v>
      </c>
      <c r="AY47" s="636"/>
      <c r="AZ47" s="6"/>
      <c r="BA47" s="6"/>
      <c r="BB47" s="6"/>
      <c r="BC47" s="6"/>
      <c r="BD47" s="478"/>
      <c r="BE47" s="479"/>
      <c r="BF47" s="2"/>
      <c r="BG47" s="2"/>
      <c r="BH47" s="4"/>
      <c r="BI47" s="2"/>
    </row>
    <row r="48" spans="21:79" s="447" customFormat="1" ht="16.2">
      <c r="U48" s="448" t="s">
        <v>178</v>
      </c>
      <c r="V48" s="449"/>
      <c r="W48" s="475" t="s">
        <v>192</v>
      </c>
      <c r="X48" s="601"/>
      <c r="Y48" s="449">
        <v>25</v>
      </c>
      <c r="Z48" s="738"/>
      <c r="AA48" s="738"/>
      <c r="AB48" s="738"/>
      <c r="AC48" s="738"/>
      <c r="AD48" s="738"/>
      <c r="AE48" s="738"/>
      <c r="AF48" s="738"/>
      <c r="AG48" s="738"/>
      <c r="AH48" s="738"/>
      <c r="AI48" s="738"/>
      <c r="AJ48" s="738"/>
      <c r="AK48" s="738"/>
      <c r="AL48" s="738"/>
      <c r="AM48" s="738"/>
      <c r="AN48" s="738"/>
      <c r="AO48" s="738"/>
      <c r="AP48" s="476">
        <f t="shared" si="78"/>
        <v>0</v>
      </c>
      <c r="AQ48" s="476">
        <f t="shared" si="80"/>
        <v>-1.9144312904685767E-2</v>
      </c>
      <c r="AR48" s="476">
        <f t="shared" si="80"/>
        <v>-1.2633410991549354E-2</v>
      </c>
      <c r="AS48" s="476">
        <f t="shared" si="80"/>
        <v>-1.7797850786064107E-2</v>
      </c>
      <c r="AT48" s="476">
        <f t="shared" si="80"/>
        <v>-4.5417658675511063E-2</v>
      </c>
      <c r="AU48" s="476">
        <f t="shared" si="80"/>
        <v>-1.7947693489874461E-2</v>
      </c>
      <c r="AV48" s="476">
        <f t="shared" si="80"/>
        <v>-4.3604654446864233E-2</v>
      </c>
      <c r="AW48" s="476">
        <f t="shared" si="80"/>
        <v>-6.5239665197367347E-2</v>
      </c>
      <c r="AX48" s="476">
        <f t="shared" si="80"/>
        <v>-7.4950711589781283E-2</v>
      </c>
      <c r="AY48" s="6"/>
      <c r="AZ48" s="6"/>
      <c r="BA48" s="6"/>
      <c r="BB48" s="6"/>
      <c r="BC48" s="6"/>
      <c r="BD48" s="478"/>
      <c r="BE48" s="479"/>
      <c r="BF48" s="480"/>
      <c r="BG48" s="480"/>
      <c r="BH48" s="4"/>
      <c r="BI48" s="480"/>
      <c r="BL48" s="471"/>
      <c r="BM48" s="471"/>
      <c r="BN48" s="481"/>
      <c r="BO48" s="471"/>
      <c r="BP48" s="471"/>
      <c r="BQ48" s="471"/>
      <c r="BR48" s="471"/>
      <c r="BS48" s="471"/>
      <c r="BT48" s="471"/>
      <c r="BU48" s="471"/>
      <c r="BV48" s="471"/>
      <c r="BW48" s="471"/>
      <c r="BX48" s="471"/>
      <c r="BY48" s="471"/>
      <c r="BZ48" s="471"/>
      <c r="CA48" s="2"/>
    </row>
    <row r="49" spans="21:79" s="447" customFormat="1" ht="16.2">
      <c r="U49" s="448" t="s">
        <v>193</v>
      </c>
      <c r="V49" s="449"/>
      <c r="W49" s="475" t="s">
        <v>194</v>
      </c>
      <c r="X49" s="601"/>
      <c r="Y49" s="449">
        <v>298</v>
      </c>
      <c r="Z49" s="738"/>
      <c r="AA49" s="738"/>
      <c r="AB49" s="738"/>
      <c r="AC49" s="738"/>
      <c r="AD49" s="738"/>
      <c r="AE49" s="738"/>
      <c r="AF49" s="738"/>
      <c r="AG49" s="738"/>
      <c r="AH49" s="738"/>
      <c r="AI49" s="738"/>
      <c r="AJ49" s="738"/>
      <c r="AK49" s="738"/>
      <c r="AL49" s="738"/>
      <c r="AM49" s="738"/>
      <c r="AN49" s="738"/>
      <c r="AO49" s="738"/>
      <c r="AP49" s="476">
        <f t="shared" si="78"/>
        <v>0</v>
      </c>
      <c r="AQ49" s="476">
        <f t="shared" si="80"/>
        <v>8.8698726386482463E-4</v>
      </c>
      <c r="AR49" s="476">
        <f t="shared" si="80"/>
        <v>-2.1135479195410811E-2</v>
      </c>
      <c r="AS49" s="476">
        <f t="shared" si="80"/>
        <v>-5.5635212030421655E-2</v>
      </c>
      <c r="AT49" s="476">
        <f t="shared" si="80"/>
        <v>-7.3699377092048657E-2</v>
      </c>
      <c r="AU49" s="476">
        <f t="shared" si="80"/>
        <v>-8.6642280763465918E-2</v>
      </c>
      <c r="AV49" s="476">
        <f t="shared" si="80"/>
        <v>-0.10519465960407282</v>
      </c>
      <c r="AW49" s="476">
        <f t="shared" si="80"/>
        <v>-0.11862043156770008</v>
      </c>
      <c r="AX49" s="476">
        <f t="shared" si="80"/>
        <v>-0.11966918445394525</v>
      </c>
      <c r="AY49" s="6"/>
      <c r="AZ49" s="6"/>
      <c r="BA49" s="6"/>
      <c r="BB49" s="6"/>
      <c r="BC49" s="6"/>
      <c r="BD49" s="478"/>
      <c r="BE49" s="479"/>
      <c r="BF49" s="480"/>
      <c r="BG49" s="480"/>
      <c r="BH49" s="4"/>
      <c r="BI49" s="480"/>
      <c r="BL49" s="376"/>
      <c r="BM49" s="482"/>
      <c r="BN49" s="469"/>
      <c r="BO49" s="483"/>
      <c r="BP49" s="483"/>
      <c r="BQ49" s="483"/>
      <c r="BR49" s="483"/>
      <c r="BS49" s="483"/>
      <c r="BT49" s="483"/>
      <c r="BU49" s="483"/>
      <c r="BV49" s="483"/>
      <c r="BW49" s="483"/>
      <c r="BX49" s="483"/>
      <c r="BY49" s="483"/>
      <c r="BZ49" s="483"/>
      <c r="CA49" s="4"/>
    </row>
    <row r="50" spans="21:79" s="447" customFormat="1" ht="27.6">
      <c r="U50" s="457" t="s">
        <v>195</v>
      </c>
      <c r="V50" s="458"/>
      <c r="W50" s="475" t="s">
        <v>183</v>
      </c>
      <c r="X50" s="601"/>
      <c r="Y50" s="458" t="s">
        <v>303</v>
      </c>
      <c r="Z50" s="738"/>
      <c r="AA50" s="738"/>
      <c r="AB50" s="738"/>
      <c r="AC50" s="738"/>
      <c r="AD50" s="738"/>
      <c r="AE50" s="738"/>
      <c r="AF50" s="738"/>
      <c r="AG50" s="738"/>
      <c r="AH50" s="738"/>
      <c r="AI50" s="738"/>
      <c r="AJ50" s="738"/>
      <c r="AK50" s="738"/>
      <c r="AL50" s="738"/>
      <c r="AM50" s="738"/>
      <c r="AN50" s="738"/>
      <c r="AO50" s="738"/>
      <c r="AP50" s="476">
        <f t="shared" si="78"/>
        <v>0</v>
      </c>
      <c r="AQ50" s="476">
        <f t="shared" si="80"/>
        <v>0.14333015427271634</v>
      </c>
      <c r="AR50" s="476">
        <f t="shared" si="80"/>
        <v>0.30483149036521917</v>
      </c>
      <c r="AS50" s="476">
        <f t="shared" si="80"/>
        <v>0.50520894502692415</v>
      </c>
      <c r="AT50" s="476">
        <f t="shared" si="80"/>
        <v>0.63306494579096007</v>
      </c>
      <c r="AU50" s="476">
        <f t="shared" si="80"/>
        <v>0.81653347881173377</v>
      </c>
      <c r="AV50" s="476">
        <f t="shared" si="80"/>
        <v>1.0313350650240301</v>
      </c>
      <c r="AW50" s="476">
        <f t="shared" si="80"/>
        <v>1.2859968702311537</v>
      </c>
      <c r="AX50" s="476">
        <f t="shared" si="80"/>
        <v>1.4973296424801861</v>
      </c>
      <c r="AY50" s="6"/>
      <c r="AZ50" s="6"/>
      <c r="BA50" s="6"/>
      <c r="BB50" s="6"/>
      <c r="BC50" s="6"/>
      <c r="BD50" s="478"/>
      <c r="BE50" s="479"/>
      <c r="BF50" s="480"/>
      <c r="BG50" s="480"/>
      <c r="BH50" s="4"/>
      <c r="BI50" s="480"/>
      <c r="BL50" s="376"/>
      <c r="BM50" s="482"/>
      <c r="BN50" s="483"/>
      <c r="BO50" s="483"/>
      <c r="BP50" s="483"/>
      <c r="BQ50" s="483"/>
      <c r="BR50" s="483"/>
      <c r="BS50" s="483"/>
      <c r="BT50" s="483"/>
      <c r="BU50" s="483"/>
      <c r="BV50" s="483"/>
      <c r="BW50" s="483"/>
      <c r="BX50" s="483"/>
      <c r="BY50" s="483"/>
      <c r="BZ50" s="483"/>
      <c r="CA50" s="4"/>
    </row>
    <row r="51" spans="21:79" s="447" customFormat="1" ht="27.6">
      <c r="U51" s="457" t="s">
        <v>196</v>
      </c>
      <c r="V51" s="458"/>
      <c r="W51" s="475" t="s">
        <v>185</v>
      </c>
      <c r="X51" s="601"/>
      <c r="Y51" s="458" t="s">
        <v>304</v>
      </c>
      <c r="Z51" s="738"/>
      <c r="AA51" s="738"/>
      <c r="AB51" s="738"/>
      <c r="AC51" s="738"/>
      <c r="AD51" s="738"/>
      <c r="AE51" s="738"/>
      <c r="AF51" s="738"/>
      <c r="AG51" s="738"/>
      <c r="AH51" s="738"/>
      <c r="AI51" s="738"/>
      <c r="AJ51" s="738"/>
      <c r="AK51" s="738"/>
      <c r="AL51" s="738"/>
      <c r="AM51" s="738"/>
      <c r="AN51" s="738"/>
      <c r="AO51" s="738"/>
      <c r="AP51" s="476">
        <f t="shared" si="78"/>
        <v>0</v>
      </c>
      <c r="AQ51" s="476">
        <f t="shared" si="80"/>
        <v>4.3535750591793931E-2</v>
      </c>
      <c r="AR51" s="476">
        <f t="shared" si="80"/>
        <v>-8.1928941445475023E-2</v>
      </c>
      <c r="AS51" s="476">
        <f t="shared" si="80"/>
        <v>-0.33397071046054783</v>
      </c>
      <c r="AT51" s="476">
        <f t="shared" si="80"/>
        <v>-0.53070774507051344</v>
      </c>
      <c r="AU51" s="476">
        <f t="shared" si="80"/>
        <v>-0.50720510170699007</v>
      </c>
      <c r="AV51" s="476">
        <f t="shared" si="80"/>
        <v>-0.56450268515797997</v>
      </c>
      <c r="AW51" s="476">
        <f t="shared" si="80"/>
        <v>-0.60150896742643623</v>
      </c>
      <c r="AX51" s="476">
        <f t="shared" si="80"/>
        <v>-0.61963057555415579</v>
      </c>
      <c r="AY51" s="6"/>
      <c r="AZ51" s="6"/>
      <c r="BA51" s="6"/>
      <c r="BB51" s="6"/>
      <c r="BC51" s="6"/>
      <c r="BD51" s="478"/>
      <c r="BE51" s="479"/>
      <c r="BF51" s="480"/>
      <c r="BG51" s="480"/>
      <c r="BH51" s="4"/>
      <c r="BI51" s="480"/>
      <c r="BL51" s="376"/>
      <c r="BM51" s="482"/>
      <c r="BN51" s="483"/>
      <c r="BO51" s="483"/>
      <c r="BP51" s="483"/>
      <c r="BQ51" s="483"/>
      <c r="BR51" s="483"/>
      <c r="BS51" s="483"/>
      <c r="BT51" s="483"/>
      <c r="BU51" s="483"/>
      <c r="BV51" s="483"/>
      <c r="BW51" s="483"/>
      <c r="BX51" s="483"/>
      <c r="BY51" s="483"/>
      <c r="BZ51" s="483"/>
      <c r="CA51" s="4"/>
    </row>
    <row r="52" spans="21:79" s="447" customFormat="1" ht="18.75" customHeight="1" thickBot="1">
      <c r="U52" s="448" t="s">
        <v>186</v>
      </c>
      <c r="V52" s="643"/>
      <c r="W52" s="450" t="s">
        <v>187</v>
      </c>
      <c r="X52" s="630"/>
      <c r="Y52" s="451">
        <v>22800</v>
      </c>
      <c r="Z52" s="738"/>
      <c r="AA52" s="738"/>
      <c r="AB52" s="738"/>
      <c r="AC52" s="738"/>
      <c r="AD52" s="738"/>
      <c r="AE52" s="738"/>
      <c r="AF52" s="738"/>
      <c r="AG52" s="738"/>
      <c r="AH52" s="738"/>
      <c r="AI52" s="738"/>
      <c r="AJ52" s="738"/>
      <c r="AK52" s="738"/>
      <c r="AL52" s="738"/>
      <c r="AM52" s="738"/>
      <c r="AN52" s="738"/>
      <c r="AO52" s="738"/>
      <c r="AP52" s="476">
        <f t="shared" si="78"/>
        <v>0</v>
      </c>
      <c r="AQ52" s="476">
        <f t="shared" si="80"/>
        <v>3.5555996779047749E-2</v>
      </c>
      <c r="AR52" s="476">
        <f t="shared" si="80"/>
        <v>-6.1090569774016834E-2</v>
      </c>
      <c r="AS52" s="476">
        <f t="shared" si="80"/>
        <v>-0.1693846195949803</v>
      </c>
      <c r="AT52" s="476">
        <f t="shared" si="80"/>
        <v>-0.51131215034018773</v>
      </c>
      <c r="AU52" s="476">
        <f t="shared" si="80"/>
        <v>-0.51253588438130959</v>
      </c>
      <c r="AV52" s="476">
        <f t="shared" si="80"/>
        <v>-0.54588873528768178</v>
      </c>
      <c r="AW52" s="476">
        <f t="shared" si="80"/>
        <v>-0.54593498639836124</v>
      </c>
      <c r="AX52" s="476">
        <f t="shared" si="80"/>
        <v>-0.5723103028684029</v>
      </c>
      <c r="AY52" s="7"/>
      <c r="AZ52" s="7"/>
      <c r="BA52" s="7"/>
      <c r="BB52" s="7"/>
      <c r="BC52" s="7"/>
      <c r="BD52" s="485"/>
      <c r="BE52" s="486"/>
      <c r="BF52" s="480"/>
      <c r="BG52" s="480"/>
      <c r="BH52" s="4"/>
      <c r="BI52" s="480"/>
      <c r="BL52" s="487"/>
      <c r="BM52" s="488"/>
      <c r="BN52" s="469"/>
      <c r="BO52" s="489"/>
      <c r="BP52" s="489"/>
      <c r="BQ52" s="489"/>
      <c r="BR52" s="489"/>
      <c r="BS52" s="489"/>
      <c r="BT52" s="483"/>
      <c r="BU52" s="483"/>
      <c r="BV52" s="483"/>
      <c r="BW52" s="483"/>
      <c r="BX52" s="483"/>
      <c r="BY52" s="483"/>
      <c r="BZ52" s="483"/>
      <c r="CA52" s="4"/>
    </row>
    <row r="53" spans="21:79" s="447" customFormat="1" ht="18.75" customHeight="1" thickTop="1" thickBot="1">
      <c r="U53" s="641" t="s">
        <v>306</v>
      </c>
      <c r="V53" s="642"/>
      <c r="W53" s="631" t="s">
        <v>305</v>
      </c>
      <c r="X53" s="629"/>
      <c r="Y53" s="451">
        <v>17200</v>
      </c>
      <c r="Z53" s="739"/>
      <c r="AA53" s="739"/>
      <c r="AB53" s="739"/>
      <c r="AC53" s="739"/>
      <c r="AD53" s="739"/>
      <c r="AE53" s="739"/>
      <c r="AF53" s="739"/>
      <c r="AG53" s="739"/>
      <c r="AH53" s="739"/>
      <c r="AI53" s="739"/>
      <c r="AJ53" s="739"/>
      <c r="AK53" s="739"/>
      <c r="AL53" s="739"/>
      <c r="AM53" s="739"/>
      <c r="AN53" s="739"/>
      <c r="AO53" s="739"/>
      <c r="AP53" s="484">
        <f t="shared" si="78"/>
        <v>0</v>
      </c>
      <c r="AQ53" s="484">
        <f t="shared" si="80"/>
        <v>-0.12516391962418649</v>
      </c>
      <c r="AR53" s="484">
        <f t="shared" si="80"/>
        <v>-3.1807443197591545E-2</v>
      </c>
      <c r="AS53" s="484">
        <f t="shared" si="80"/>
        <v>-6.1376696190131641E-2</v>
      </c>
      <c r="AT53" s="484">
        <f t="shared" si="80"/>
        <v>-6.6564629559466848E-2</v>
      </c>
      <c r="AU53" s="484">
        <f t="shared" si="80"/>
        <v>9.5680751233295336E-2</v>
      </c>
      <c r="AV53" s="484">
        <f t="shared" si="80"/>
        <v>0.24916717875769878</v>
      </c>
      <c r="AW53" s="484">
        <f t="shared" si="80"/>
        <v>4.5600946155313071E-3</v>
      </c>
      <c r="AX53" s="484">
        <f t="shared" si="80"/>
        <v>8.887677367915825E-2</v>
      </c>
      <c r="AY53" s="7"/>
      <c r="AZ53" s="7"/>
      <c r="BA53" s="7"/>
      <c r="BB53" s="7"/>
      <c r="BC53" s="7"/>
      <c r="BD53" s="485"/>
      <c r="BE53" s="486"/>
      <c r="BF53" s="480"/>
      <c r="BG53" s="480"/>
      <c r="BH53" s="4"/>
      <c r="BI53" s="480"/>
      <c r="BL53" s="487"/>
      <c r="BM53" s="488"/>
      <c r="BN53" s="469"/>
      <c r="BO53" s="489"/>
      <c r="BP53" s="489"/>
      <c r="BQ53" s="489"/>
      <c r="BR53" s="489"/>
      <c r="BS53" s="489"/>
      <c r="BT53" s="483"/>
      <c r="BU53" s="483"/>
      <c r="BV53" s="483"/>
      <c r="BW53" s="483"/>
      <c r="BX53" s="483"/>
      <c r="BY53" s="483"/>
      <c r="BZ53" s="483"/>
      <c r="CA53" s="4"/>
    </row>
    <row r="54" spans="21:79" s="447" customFormat="1" ht="23.25" customHeight="1" thickTop="1" thickBot="1">
      <c r="U54" s="490" t="s">
        <v>9</v>
      </c>
      <c r="V54" s="491"/>
      <c r="W54" s="490" t="s">
        <v>117</v>
      </c>
      <c r="X54" s="605"/>
      <c r="Y54" s="491"/>
      <c r="Z54" s="740"/>
      <c r="AA54" s="740"/>
      <c r="AB54" s="740"/>
      <c r="AC54" s="740"/>
      <c r="AD54" s="740"/>
      <c r="AE54" s="740"/>
      <c r="AF54" s="740"/>
      <c r="AG54" s="740"/>
      <c r="AH54" s="740"/>
      <c r="AI54" s="740"/>
      <c r="AJ54" s="740"/>
      <c r="AK54" s="740"/>
      <c r="AL54" s="740"/>
      <c r="AM54" s="740"/>
      <c r="AN54" s="740"/>
      <c r="AO54" s="740"/>
      <c r="AP54" s="639">
        <f t="shared" si="78"/>
        <v>0</v>
      </c>
      <c r="AQ54" s="639">
        <f t="shared" si="80"/>
        <v>-1.4813718596003222E-2</v>
      </c>
      <c r="AR54" s="639">
        <f t="shared" si="80"/>
        <v>1.1204833761327526E-2</v>
      </c>
      <c r="AS54" s="639">
        <f t="shared" si="80"/>
        <v>-5.0070607384646526E-2</v>
      </c>
      <c r="AT54" s="639">
        <f t="shared" si="80"/>
        <v>-0.10460817661360011</v>
      </c>
      <c r="AU54" s="639">
        <f t="shared" si="80"/>
        <v>-6.6029451229709824E-2</v>
      </c>
      <c r="AV54" s="639">
        <f t="shared" si="80"/>
        <v>-3.02157920837276E-2</v>
      </c>
      <c r="AW54" s="639">
        <f t="shared" si="80"/>
        <v>-4.3150482308152993E-3</v>
      </c>
      <c r="AX54" s="639">
        <f t="shared" si="80"/>
        <v>8.0661138428064216E-3</v>
      </c>
      <c r="AY54" s="493"/>
      <c r="AZ54" s="493"/>
      <c r="BA54" s="493"/>
      <c r="BB54" s="493"/>
      <c r="BC54" s="493"/>
      <c r="BD54" s="494"/>
      <c r="BE54" s="495"/>
      <c r="BF54" s="480"/>
      <c r="BG54" s="480"/>
      <c r="BH54" s="480"/>
      <c r="BI54" s="480"/>
      <c r="BL54" s="487"/>
      <c r="BM54" s="488"/>
      <c r="BN54" s="469"/>
      <c r="BO54" s="489"/>
      <c r="BP54" s="489"/>
      <c r="BQ54" s="489"/>
      <c r="BR54" s="489"/>
      <c r="BS54" s="489"/>
      <c r="BT54" s="483"/>
      <c r="BU54" s="483"/>
      <c r="BV54" s="483"/>
      <c r="BW54" s="483"/>
      <c r="BX54" s="483"/>
      <c r="BY54" s="483"/>
      <c r="BZ54" s="483"/>
      <c r="CA54" s="4"/>
    </row>
    <row r="55" spans="21:79" s="447" customFormat="1" ht="15">
      <c r="U55" s="1"/>
      <c r="V55" s="473"/>
      <c r="W55" s="496"/>
      <c r="Y55" s="467"/>
      <c r="Z55" s="497"/>
      <c r="AA55" s="480"/>
      <c r="AB55" s="480"/>
      <c r="AC55" s="480"/>
      <c r="AD55" s="480"/>
      <c r="AE55" s="480"/>
      <c r="AF55" s="480"/>
      <c r="AG55" s="480"/>
      <c r="AH55" s="480"/>
      <c r="AI55" s="480"/>
      <c r="AJ55" s="480"/>
      <c r="AK55" s="480"/>
      <c r="BF55" s="480"/>
      <c r="BG55" s="480"/>
      <c r="BH55" s="480"/>
      <c r="BI55" s="480"/>
      <c r="BL55" s="376"/>
      <c r="BM55" s="482"/>
      <c r="BN55" s="469"/>
      <c r="BO55" s="489"/>
      <c r="BP55" s="489"/>
      <c r="BQ55" s="489"/>
      <c r="BR55" s="489"/>
      <c r="BS55" s="489"/>
      <c r="BT55" s="483"/>
      <c r="BU55" s="483"/>
      <c r="BV55" s="483"/>
      <c r="BW55" s="483"/>
      <c r="BX55" s="483"/>
      <c r="BY55" s="483"/>
      <c r="BZ55" s="483"/>
      <c r="CA55" s="4"/>
    </row>
    <row r="56" spans="21:79" s="447" customFormat="1" ht="21.75" customHeight="1" thickBot="1">
      <c r="U56" s="1"/>
      <c r="V56" s="473"/>
      <c r="W56" s="843" t="s">
        <v>394</v>
      </c>
      <c r="Y56" s="473"/>
      <c r="Z56" s="473"/>
      <c r="BL56" s="4"/>
      <c r="BM56" s="4"/>
      <c r="BN56" s="4"/>
      <c r="BO56" s="4"/>
      <c r="BP56" s="4"/>
      <c r="BQ56" s="4"/>
      <c r="BR56" s="4"/>
      <c r="BS56" s="4"/>
      <c r="BT56" s="4"/>
      <c r="BU56" s="4"/>
      <c r="BV56" s="4"/>
      <c r="BW56" s="4"/>
      <c r="BX56" s="4"/>
      <c r="BY56" s="4"/>
      <c r="BZ56" s="4"/>
      <c r="CA56" s="4"/>
    </row>
    <row r="57" spans="21:79" s="447" customFormat="1">
      <c r="U57" s="437"/>
      <c r="V57" s="438"/>
      <c r="W57" s="582" t="s">
        <v>264</v>
      </c>
      <c r="X57" s="606"/>
      <c r="Y57" s="438" t="s">
        <v>10</v>
      </c>
      <c r="Z57" s="439"/>
      <c r="AA57" s="444">
        <v>1990</v>
      </c>
      <c r="AB57" s="444">
        <f t="shared" ref="AB57:AP57" si="81">AA57+1</f>
        <v>1991</v>
      </c>
      <c r="AC57" s="444">
        <f t="shared" si="81"/>
        <v>1992</v>
      </c>
      <c r="AD57" s="444">
        <f t="shared" si="81"/>
        <v>1993</v>
      </c>
      <c r="AE57" s="444">
        <f t="shared" si="81"/>
        <v>1994</v>
      </c>
      <c r="AF57" s="444">
        <f t="shared" si="81"/>
        <v>1995</v>
      </c>
      <c r="AG57" s="444">
        <f t="shared" si="81"/>
        <v>1996</v>
      </c>
      <c r="AH57" s="444">
        <f t="shared" si="81"/>
        <v>1997</v>
      </c>
      <c r="AI57" s="444">
        <f t="shared" si="81"/>
        <v>1998</v>
      </c>
      <c r="AJ57" s="445">
        <f t="shared" si="81"/>
        <v>1999</v>
      </c>
      <c r="AK57" s="445">
        <f t="shared" si="81"/>
        <v>2000</v>
      </c>
      <c r="AL57" s="445">
        <f t="shared" si="81"/>
        <v>2001</v>
      </c>
      <c r="AM57" s="445">
        <f t="shared" si="81"/>
        <v>2002</v>
      </c>
      <c r="AN57" s="444">
        <f t="shared" si="81"/>
        <v>2003</v>
      </c>
      <c r="AO57" s="444">
        <f t="shared" si="81"/>
        <v>2004</v>
      </c>
      <c r="AP57" s="444">
        <f t="shared" si="81"/>
        <v>2005</v>
      </c>
      <c r="AQ57" s="444">
        <f t="shared" ref="AQ57:AX57" si="82">AP57+1</f>
        <v>2006</v>
      </c>
      <c r="AR57" s="444">
        <f t="shared" si="82"/>
        <v>2007</v>
      </c>
      <c r="AS57" s="474">
        <f t="shared" si="82"/>
        <v>2008</v>
      </c>
      <c r="AT57" s="444">
        <f t="shared" si="82"/>
        <v>2009</v>
      </c>
      <c r="AU57" s="474">
        <f t="shared" si="82"/>
        <v>2010</v>
      </c>
      <c r="AV57" s="445">
        <f t="shared" si="82"/>
        <v>2011</v>
      </c>
      <c r="AW57" s="444">
        <f t="shared" si="82"/>
        <v>2012</v>
      </c>
      <c r="AX57" s="444">
        <f t="shared" si="82"/>
        <v>2013</v>
      </c>
      <c r="BL57" s="4"/>
      <c r="BM57" s="4"/>
      <c r="BN57" s="4"/>
      <c r="BO57" s="4"/>
      <c r="BP57" s="4"/>
      <c r="BQ57" s="4"/>
      <c r="BR57" s="4"/>
      <c r="BS57" s="4"/>
      <c r="BT57" s="4"/>
      <c r="BU57" s="4"/>
      <c r="BV57" s="4"/>
      <c r="BW57" s="4"/>
      <c r="BX57" s="4"/>
      <c r="BY57" s="4"/>
      <c r="BZ57" s="4"/>
      <c r="CA57" s="4"/>
    </row>
    <row r="58" spans="21:79" s="447" customFormat="1" ht="16.2">
      <c r="U58" s="448" t="s">
        <v>176</v>
      </c>
      <c r="V58" s="449"/>
      <c r="W58" s="858" t="s">
        <v>191</v>
      </c>
      <c r="X58" s="601"/>
      <c r="Y58" s="449">
        <v>1</v>
      </c>
      <c r="Z58" s="738"/>
      <c r="AA58" s="738"/>
      <c r="AB58" s="477">
        <f>AB5/AA5-1</f>
        <v>7.4739417976665834E-3</v>
      </c>
      <c r="AC58" s="477">
        <f t="shared" ref="AC58:AX67" si="83">AC5/AB5-1</f>
        <v>8.418188889724787E-3</v>
      </c>
      <c r="AD58" s="477">
        <f t="shared" si="83"/>
        <v>-5.475698711376431E-3</v>
      </c>
      <c r="AE58" s="477">
        <f t="shared" si="83"/>
        <v>5.2147598054761879E-2</v>
      </c>
      <c r="AF58" s="477">
        <f t="shared" si="83"/>
        <v>1.1031742139697709E-2</v>
      </c>
      <c r="AG58" s="477">
        <f t="shared" si="83"/>
        <v>1.049113371514232E-2</v>
      </c>
      <c r="AH58" s="477">
        <f t="shared" si="83"/>
        <v>-1.9430361155541309E-3</v>
      </c>
      <c r="AI58" s="477">
        <f t="shared" si="83"/>
        <v>-2.7684738205114079E-2</v>
      </c>
      <c r="AJ58" s="477">
        <f t="shared" si="83"/>
        <v>2.8735599960468816E-2</v>
      </c>
      <c r="AK58" s="477">
        <f t="shared" si="83"/>
        <v>1.6651310313315237E-2</v>
      </c>
      <c r="AL58" s="477">
        <f t="shared" si="83"/>
        <v>-1.3152453895253435E-2</v>
      </c>
      <c r="AM58" s="477">
        <f t="shared" si="83"/>
        <v>2.9471751068999907E-2</v>
      </c>
      <c r="AN58" s="477">
        <f t="shared" si="83"/>
        <v>3.9285429969218022E-3</v>
      </c>
      <c r="AO58" s="477">
        <f t="shared" si="83"/>
        <v>-7.895705157999755E-4</v>
      </c>
      <c r="AP58" s="477">
        <f t="shared" si="83"/>
        <v>5.8172688622559754E-3</v>
      </c>
      <c r="AQ58" s="477">
        <f t="shared" si="83"/>
        <v>-1.7009696086464743E-2</v>
      </c>
      <c r="AR58" s="477">
        <f t="shared" si="83"/>
        <v>2.8110508157618064E-2</v>
      </c>
      <c r="AS58" s="477">
        <f t="shared" si="83"/>
        <v>-6.393512666805512E-2</v>
      </c>
      <c r="AT58" s="477">
        <f t="shared" si="83"/>
        <v>-5.9011849774332936E-2</v>
      </c>
      <c r="AU58" s="477">
        <f t="shared" si="83"/>
        <v>4.340737539213535E-2</v>
      </c>
      <c r="AV58" s="477">
        <f t="shared" si="83"/>
        <v>4.0630339335105292E-2</v>
      </c>
      <c r="AW58" s="477">
        <f t="shared" si="83"/>
        <v>2.7555464552655673E-2</v>
      </c>
      <c r="AX58" s="477">
        <f t="shared" si="83"/>
        <v>1.1725922707564118E-2</v>
      </c>
      <c r="BL58" s="4"/>
      <c r="BM58" s="4"/>
      <c r="BN58" s="4"/>
      <c r="BO58" s="483"/>
      <c r="BP58" s="483"/>
      <c r="BQ58" s="483"/>
      <c r="BR58" s="483"/>
      <c r="BS58" s="483"/>
      <c r="BT58" s="483"/>
      <c r="BU58" s="483"/>
      <c r="BV58" s="483"/>
      <c r="BW58" s="483"/>
      <c r="BX58" s="483"/>
      <c r="BY58" s="483"/>
      <c r="BZ58" s="483"/>
      <c r="CA58" s="4"/>
    </row>
    <row r="59" spans="21:79" s="447" customFormat="1" ht="15">
      <c r="U59" s="448"/>
      <c r="V59" s="449"/>
      <c r="W59" s="604"/>
      <c r="X59" s="859" t="s">
        <v>287</v>
      </c>
      <c r="Y59" s="449">
        <v>1</v>
      </c>
      <c r="Z59" s="738"/>
      <c r="AA59" s="738"/>
      <c r="AB59" s="477">
        <f t="shared" ref="AB59:AQ67" si="84">AB6/AA6-1</f>
        <v>6.7464389752178722E-3</v>
      </c>
      <c r="AC59" s="477">
        <f t="shared" si="84"/>
        <v>7.8443895263824448E-3</v>
      </c>
      <c r="AD59" s="477">
        <f t="shared" si="84"/>
        <v>-4.2840791570253334E-3</v>
      </c>
      <c r="AE59" s="477">
        <f t="shared" si="84"/>
        <v>5.2291444942490939E-2</v>
      </c>
      <c r="AF59" s="477">
        <f t="shared" si="84"/>
        <v>1.0986840938888687E-2</v>
      </c>
      <c r="AG59" s="477">
        <f t="shared" si="84"/>
        <v>1.0223421882045391E-2</v>
      </c>
      <c r="AH59" s="477">
        <f t="shared" si="84"/>
        <v>-1.0387290952267314E-3</v>
      </c>
      <c r="AI59" s="477">
        <f t="shared" si="84"/>
        <v>-2.5111128216302792E-2</v>
      </c>
      <c r="AJ59" s="477">
        <f t="shared" si="84"/>
        <v>3.0779519182621895E-2</v>
      </c>
      <c r="AK59" s="477">
        <f t="shared" si="84"/>
        <v>1.6558610392838347E-2</v>
      </c>
      <c r="AL59" s="477">
        <f t="shared" si="84"/>
        <v>-1.2767820385874762E-2</v>
      </c>
      <c r="AM59" s="477">
        <f t="shared" si="84"/>
        <v>3.3856140880594188E-2</v>
      </c>
      <c r="AN59" s="477">
        <f t="shared" si="84"/>
        <v>4.2445749101922559E-3</v>
      </c>
      <c r="AO59" s="477">
        <f t="shared" si="84"/>
        <v>-1.0908416767763107E-5</v>
      </c>
      <c r="AP59" s="477">
        <f t="shared" si="84"/>
        <v>6.1100995970189143E-3</v>
      </c>
      <c r="AQ59" s="477">
        <f t="shared" si="84"/>
        <v>-1.6843511617109619E-2</v>
      </c>
      <c r="AR59" s="477">
        <f t="shared" si="83"/>
        <v>3.0132243949423598E-2</v>
      </c>
      <c r="AS59" s="477">
        <f t="shared" si="83"/>
        <v>-6.5892784967024665E-2</v>
      </c>
      <c r="AT59" s="477">
        <f t="shared" si="83"/>
        <v>-5.4849361023683652E-2</v>
      </c>
      <c r="AU59" s="477">
        <f t="shared" si="83"/>
        <v>4.4738589386221328E-2</v>
      </c>
      <c r="AV59" s="477">
        <f t="shared" si="83"/>
        <v>4.3559751293199334E-2</v>
      </c>
      <c r="AW59" s="477">
        <f t="shared" si="83"/>
        <v>2.7407608018160223E-2</v>
      </c>
      <c r="AX59" s="477">
        <f t="shared" si="83"/>
        <v>1.1342309788135996E-2</v>
      </c>
      <c r="BL59" s="4"/>
      <c r="BM59" s="4"/>
      <c r="BN59" s="4"/>
      <c r="BO59" s="483"/>
      <c r="BP59" s="483"/>
      <c r="BQ59" s="483"/>
      <c r="BR59" s="483"/>
      <c r="BS59" s="483"/>
      <c r="BT59" s="483"/>
      <c r="BU59" s="483"/>
      <c r="BV59" s="483"/>
      <c r="BW59" s="483"/>
      <c r="BX59" s="483"/>
      <c r="BY59" s="483"/>
      <c r="BZ59" s="483"/>
      <c r="CA59" s="4"/>
    </row>
    <row r="60" spans="21:79" s="447" customFormat="1" ht="15">
      <c r="U60" s="448"/>
      <c r="V60" s="449"/>
      <c r="W60" s="603"/>
      <c r="X60" s="859" t="s">
        <v>288</v>
      </c>
      <c r="Y60" s="449">
        <v>1</v>
      </c>
      <c r="Z60" s="738"/>
      <c r="AA60" s="738"/>
      <c r="AB60" s="477">
        <f t="shared" si="84"/>
        <v>1.6338059713871811E-2</v>
      </c>
      <c r="AC60" s="477">
        <f t="shared" si="83"/>
        <v>1.5343556269440395E-2</v>
      </c>
      <c r="AD60" s="477">
        <f t="shared" si="83"/>
        <v>-1.9751511426972845E-2</v>
      </c>
      <c r="AE60" s="477">
        <f t="shared" si="83"/>
        <v>5.0397094647867569E-2</v>
      </c>
      <c r="AF60" s="477">
        <f t="shared" si="83"/>
        <v>1.1579139846684017E-2</v>
      </c>
      <c r="AG60" s="477">
        <f t="shared" si="83"/>
        <v>1.3752940440265649E-2</v>
      </c>
      <c r="AH60" s="477">
        <f t="shared" si="83"/>
        <v>-1.2922771278138234E-2</v>
      </c>
      <c r="AI60" s="477">
        <f t="shared" si="83"/>
        <v>-5.9308695441406489E-2</v>
      </c>
      <c r="AJ60" s="477">
        <f t="shared" si="83"/>
        <v>2.7073366215881745E-3</v>
      </c>
      <c r="AK60" s="477">
        <f t="shared" si="83"/>
        <v>1.7864845613260627E-2</v>
      </c>
      <c r="AL60" s="477">
        <f t="shared" si="83"/>
        <v>-1.8181232056887819E-2</v>
      </c>
      <c r="AM60" s="477">
        <f t="shared" si="83"/>
        <v>-2.8166725512458468E-2</v>
      </c>
      <c r="AN60" s="477">
        <f t="shared" si="83"/>
        <v>-4.9125703932384468E-4</v>
      </c>
      <c r="AO60" s="477">
        <f t="shared" si="83"/>
        <v>-1.1730988614468307E-2</v>
      </c>
      <c r="AP60" s="477">
        <f t="shared" si="83"/>
        <v>1.6537424912614895E-3</v>
      </c>
      <c r="AQ60" s="477">
        <f t="shared" si="83"/>
        <v>-1.9383052639040388E-2</v>
      </c>
      <c r="AR60" s="477">
        <f t="shared" si="83"/>
        <v>-8.3760141922550879E-4</v>
      </c>
      <c r="AS60" s="477">
        <f t="shared" si="83"/>
        <v>-3.5035675358001117E-2</v>
      </c>
      <c r="AT60" s="477">
        <f t="shared" si="83"/>
        <v>-0.11849462864215943</v>
      </c>
      <c r="AU60" s="477">
        <f t="shared" si="83"/>
        <v>2.30105715047495E-2</v>
      </c>
      <c r="AV60" s="477">
        <f t="shared" si="83"/>
        <v>-5.2072965847773656E-3</v>
      </c>
      <c r="AW60" s="477">
        <f t="shared" si="83"/>
        <v>2.9982449110207421E-2</v>
      </c>
      <c r="AX60" s="477">
        <f t="shared" si="83"/>
        <v>1.8006978746774038E-2</v>
      </c>
      <c r="BL60" s="4"/>
      <c r="BM60" s="4"/>
      <c r="BN60" s="4"/>
      <c r="BO60" s="483"/>
      <c r="BP60" s="483"/>
      <c r="BQ60" s="483"/>
      <c r="BR60" s="483"/>
      <c r="BS60" s="483"/>
      <c r="BT60" s="483"/>
      <c r="BU60" s="483"/>
      <c r="BV60" s="483"/>
      <c r="BW60" s="483"/>
      <c r="BX60" s="483"/>
      <c r="BY60" s="483"/>
      <c r="BZ60" s="483"/>
      <c r="CA60" s="4"/>
    </row>
    <row r="61" spans="21:79" s="447" customFormat="1" ht="16.2">
      <c r="U61" s="448" t="s">
        <v>178</v>
      </c>
      <c r="V61" s="449"/>
      <c r="W61" s="475" t="s">
        <v>192</v>
      </c>
      <c r="X61" s="601"/>
      <c r="Y61" s="449">
        <v>21</v>
      </c>
      <c r="Z61" s="738"/>
      <c r="AA61" s="738"/>
      <c r="AB61" s="477">
        <f t="shared" si="84"/>
        <v>-3.5488071646769148E-2</v>
      </c>
      <c r="AC61" s="477">
        <f t="shared" si="83"/>
        <v>2.6327679664652326E-2</v>
      </c>
      <c r="AD61" s="477">
        <f t="shared" si="83"/>
        <v>-0.10973785393317514</v>
      </c>
      <c r="AE61" s="477">
        <f t="shared" si="83"/>
        <v>0.11885308892087343</v>
      </c>
      <c r="AF61" s="477">
        <f t="shared" si="83"/>
        <v>-4.3453568189530278E-2</v>
      </c>
      <c r="AG61" s="477">
        <f t="shared" si="83"/>
        <v>-2.8385768706739034E-2</v>
      </c>
      <c r="AH61" s="477">
        <f t="shared" si="83"/>
        <v>-1.8444456851790303E-2</v>
      </c>
      <c r="AI61" s="477">
        <f t="shared" si="83"/>
        <v>-5.2871152799785825E-2</v>
      </c>
      <c r="AJ61" s="477">
        <f t="shared" si="83"/>
        <v>1.6382424527174866E-3</v>
      </c>
      <c r="AK61" s="477">
        <f t="shared" si="83"/>
        <v>1.0817333242258975E-3</v>
      </c>
      <c r="AL61" s="477">
        <f t="shared" si="83"/>
        <v>-2.9569104196861762E-2</v>
      </c>
      <c r="AM61" s="477">
        <f t="shared" si="83"/>
        <v>-1.9285933428423663E-2</v>
      </c>
      <c r="AN61" s="477">
        <f t="shared" si="83"/>
        <v>-4.8314399595821844E-2</v>
      </c>
      <c r="AO61" s="477">
        <f t="shared" si="83"/>
        <v>3.8220987622907154E-2</v>
      </c>
      <c r="AP61" s="477">
        <f t="shared" si="83"/>
        <v>-1.722684337971736E-3</v>
      </c>
      <c r="AQ61" s="477">
        <f t="shared" si="83"/>
        <v>-1.9144312904685767E-2</v>
      </c>
      <c r="AR61" s="477">
        <f t="shared" si="83"/>
        <v>6.6379815081847315E-3</v>
      </c>
      <c r="AS61" s="477">
        <f t="shared" si="83"/>
        <v>-5.2305190919019751E-3</v>
      </c>
      <c r="AT61" s="477">
        <f t="shared" si="83"/>
        <v>-2.8120288589829734E-2</v>
      </c>
      <c r="AU61" s="477">
        <f t="shared" si="83"/>
        <v>2.8776946729940356E-2</v>
      </c>
      <c r="AV61" s="477">
        <f t="shared" si="83"/>
        <v>-2.6125859882316971E-2</v>
      </c>
      <c r="AW61" s="477">
        <f t="shared" si="83"/>
        <v>-2.2621409494616884E-2</v>
      </c>
      <c r="AX61" s="477">
        <f t="shared" si="83"/>
        <v>-1.0388808800348093E-2</v>
      </c>
      <c r="BL61" s="4"/>
      <c r="BM61" s="4"/>
      <c r="BN61" s="4"/>
      <c r="BO61" s="483"/>
      <c r="BP61" s="483"/>
      <c r="BQ61" s="483"/>
      <c r="BR61" s="483"/>
      <c r="BS61" s="483"/>
      <c r="BT61" s="483"/>
      <c r="BU61" s="483"/>
      <c r="BV61" s="483"/>
      <c r="BW61" s="483"/>
      <c r="BX61" s="483"/>
      <c r="BY61" s="483"/>
      <c r="BZ61" s="483"/>
      <c r="CA61" s="4"/>
    </row>
    <row r="62" spans="21:79" s="447" customFormat="1" ht="16.2">
      <c r="U62" s="448" t="s">
        <v>180</v>
      </c>
      <c r="V62" s="449"/>
      <c r="W62" s="475" t="s">
        <v>194</v>
      </c>
      <c r="X62" s="601"/>
      <c r="Y62" s="449">
        <v>310</v>
      </c>
      <c r="Z62" s="738"/>
      <c r="AA62" s="738"/>
      <c r="AB62" s="477">
        <f t="shared" si="84"/>
        <v>-9.9299541545849745E-3</v>
      </c>
      <c r="AC62" s="477">
        <f t="shared" si="83"/>
        <v>4.2157607712125511E-3</v>
      </c>
      <c r="AD62" s="477">
        <f t="shared" si="83"/>
        <v>-3.5585511889795196E-3</v>
      </c>
      <c r="AE62" s="477">
        <f t="shared" si="83"/>
        <v>4.1434254778950796E-2</v>
      </c>
      <c r="AF62" s="477">
        <f t="shared" si="83"/>
        <v>9.4293596357468701E-3</v>
      </c>
      <c r="AG62" s="477">
        <f t="shared" si="83"/>
        <v>3.3922498158295289E-2</v>
      </c>
      <c r="AH62" s="477">
        <f t="shared" si="83"/>
        <v>2.3099235258872586E-2</v>
      </c>
      <c r="AI62" s="477">
        <f t="shared" si="83"/>
        <v>-4.4545187601056968E-2</v>
      </c>
      <c r="AJ62" s="477">
        <f t="shared" si="83"/>
        <v>-0.18120731566955939</v>
      </c>
      <c r="AK62" s="477">
        <f t="shared" si="83"/>
        <v>9.3307159764590919E-2</v>
      </c>
      <c r="AL62" s="477">
        <f t="shared" si="83"/>
        <v>-0.11744012804281889</v>
      </c>
      <c r="AM62" s="477">
        <f t="shared" si="83"/>
        <v>-1.8160681001081369E-2</v>
      </c>
      <c r="AN62" s="477">
        <f t="shared" si="83"/>
        <v>-6.4221970200172285E-3</v>
      </c>
      <c r="AO62" s="477">
        <f t="shared" si="83"/>
        <v>6.5989473929617404E-4</v>
      </c>
      <c r="AP62" s="477">
        <f t="shared" si="83"/>
        <v>-1.5009902794102747E-2</v>
      </c>
      <c r="AQ62" s="477">
        <f t="shared" si="83"/>
        <v>8.8698726386482463E-4</v>
      </c>
      <c r="AR62" s="477">
        <f t="shared" si="83"/>
        <v>-2.2002950122749332E-2</v>
      </c>
      <c r="AS62" s="477">
        <f t="shared" si="83"/>
        <v>-3.5244645302552557E-2</v>
      </c>
      <c r="AT62" s="477">
        <f t="shared" si="83"/>
        <v>-1.9128376334811903E-2</v>
      </c>
      <c r="AU62" s="477">
        <f t="shared" si="83"/>
        <v>-1.3972681601773451E-2</v>
      </c>
      <c r="AV62" s="477">
        <f t="shared" si="83"/>
        <v>-2.0312281212354177E-2</v>
      </c>
      <c r="AW62" s="477">
        <f t="shared" si="83"/>
        <v>-1.5004125878022467E-2</v>
      </c>
      <c r="AX62" s="477">
        <f t="shared" si="83"/>
        <v>-1.189899248641102E-3</v>
      </c>
      <c r="BL62" s="4"/>
      <c r="BM62" s="4"/>
      <c r="BN62" s="4"/>
      <c r="BO62" s="483"/>
      <c r="BP62" s="483"/>
      <c r="BQ62" s="483"/>
      <c r="BR62" s="483"/>
      <c r="BS62" s="483"/>
      <c r="BT62" s="483"/>
      <c r="BU62" s="483"/>
      <c r="BV62" s="483"/>
      <c r="BW62" s="483"/>
      <c r="BX62" s="483"/>
      <c r="BY62" s="483"/>
      <c r="BZ62" s="483"/>
      <c r="CA62" s="4"/>
    </row>
    <row r="63" spans="21:79" s="447" customFormat="1" ht="27.6">
      <c r="U63" s="457" t="s">
        <v>182</v>
      </c>
      <c r="V63" s="458"/>
      <c r="W63" s="475" t="s">
        <v>183</v>
      </c>
      <c r="X63" s="601"/>
      <c r="Y63" s="458" t="s">
        <v>303</v>
      </c>
      <c r="Z63" s="738"/>
      <c r="AA63" s="738"/>
      <c r="AB63" s="477">
        <f t="shared" si="84"/>
        <v>8.8957790566543293E-2</v>
      </c>
      <c r="AC63" s="477">
        <f t="shared" si="83"/>
        <v>2.4070340480269126E-2</v>
      </c>
      <c r="AD63" s="477">
        <f t="shared" si="83"/>
        <v>2.0355167385613271E-2</v>
      </c>
      <c r="AE63" s="477">
        <f t="shared" si="83"/>
        <v>0.16120734806958525</v>
      </c>
      <c r="AF63" s="477">
        <f t="shared" si="83"/>
        <v>0.19765669536677533</v>
      </c>
      <c r="AG63" s="477">
        <f t="shared" si="83"/>
        <v>-2.4412770373807513E-2</v>
      </c>
      <c r="AH63" s="477">
        <f t="shared" si="83"/>
        <v>-6.5642704675994423E-3</v>
      </c>
      <c r="AI63" s="477">
        <f t="shared" si="83"/>
        <v>-2.8438800972401368E-2</v>
      </c>
      <c r="AJ63" s="477">
        <f t="shared" si="83"/>
        <v>2.632940130424366E-2</v>
      </c>
      <c r="AK63" s="477">
        <f t="shared" si="83"/>
        <v>-6.2338823877966409E-2</v>
      </c>
      <c r="AL63" s="477">
        <f t="shared" si="83"/>
        <v>-0.14859073193277827</v>
      </c>
      <c r="AM63" s="477">
        <f t="shared" si="83"/>
        <v>-0.16624720243357005</v>
      </c>
      <c r="AN63" s="477">
        <f t="shared" si="83"/>
        <v>-1.0635472135857027E-3</v>
      </c>
      <c r="AO63" s="477">
        <f t="shared" si="83"/>
        <v>-0.23588180073858855</v>
      </c>
      <c r="AP63" s="477">
        <f t="shared" si="83"/>
        <v>2.7864868006548527E-2</v>
      </c>
      <c r="AQ63" s="477">
        <f t="shared" si="83"/>
        <v>0.14333015427271634</v>
      </c>
      <c r="AR63" s="477">
        <f t="shared" si="83"/>
        <v>0.14125520567174688</v>
      </c>
      <c r="AS63" s="477">
        <f t="shared" si="83"/>
        <v>0.15356577162743035</v>
      </c>
      <c r="AT63" s="477">
        <f t="shared" si="83"/>
        <v>8.4942360451989662E-2</v>
      </c>
      <c r="AU63" s="477">
        <f t="shared" si="83"/>
        <v>0.11234613387155412</v>
      </c>
      <c r="AV63" s="477">
        <f t="shared" si="83"/>
        <v>0.11824807454295128</v>
      </c>
      <c r="AW63" s="477">
        <f t="shared" si="83"/>
        <v>0.12536671551234768</v>
      </c>
      <c r="AX63" s="477">
        <f t="shared" si="83"/>
        <v>9.2446658611419208E-2</v>
      </c>
      <c r="BL63" s="4"/>
      <c r="BM63" s="4"/>
      <c r="BN63" s="4"/>
      <c r="BO63" s="489"/>
      <c r="BP63" s="489"/>
      <c r="BQ63" s="489"/>
      <c r="BR63" s="489"/>
      <c r="BS63" s="489"/>
      <c r="BT63" s="483"/>
      <c r="BU63" s="483"/>
      <c r="BV63" s="483"/>
      <c r="BW63" s="483"/>
      <c r="BX63" s="483"/>
      <c r="BY63" s="483"/>
      <c r="BZ63" s="483"/>
      <c r="CA63" s="4"/>
    </row>
    <row r="64" spans="21:79" s="447" customFormat="1" ht="27.6">
      <c r="U64" s="457" t="s">
        <v>184</v>
      </c>
      <c r="V64" s="458"/>
      <c r="W64" s="475" t="s">
        <v>185</v>
      </c>
      <c r="X64" s="601"/>
      <c r="Y64" s="458" t="s">
        <v>304</v>
      </c>
      <c r="Z64" s="738"/>
      <c r="AA64" s="738"/>
      <c r="AB64" s="477">
        <f t="shared" si="84"/>
        <v>0.14797040261001193</v>
      </c>
      <c r="AC64" s="477">
        <f t="shared" si="83"/>
        <v>1.4702566276902251E-2</v>
      </c>
      <c r="AD64" s="477">
        <f t="shared" si="83"/>
        <v>0.43657292284521954</v>
      </c>
      <c r="AE64" s="477">
        <f t="shared" si="83"/>
        <v>0.22852153866522684</v>
      </c>
      <c r="AF64" s="477">
        <f t="shared" si="83"/>
        <v>0.30992439392251936</v>
      </c>
      <c r="AG64" s="477">
        <f t="shared" si="83"/>
        <v>3.6812120415688376E-2</v>
      </c>
      <c r="AH64" s="477">
        <f t="shared" si="83"/>
        <v>9.4538783135734272E-2</v>
      </c>
      <c r="AI64" s="477">
        <f t="shared" si="83"/>
        <v>-0.17092465985060268</v>
      </c>
      <c r="AJ64" s="477">
        <f t="shared" si="83"/>
        <v>-0.20825158539650557</v>
      </c>
      <c r="AK64" s="477">
        <f t="shared" si="83"/>
        <v>-9.4903848539505176E-2</v>
      </c>
      <c r="AL64" s="477">
        <f t="shared" si="83"/>
        <v>-0.16799654572614775</v>
      </c>
      <c r="AM64" s="477">
        <f t="shared" si="83"/>
        <v>-6.8738259222732245E-2</v>
      </c>
      <c r="AN64" s="477">
        <f t="shared" si="83"/>
        <v>-3.7527729328921233E-2</v>
      </c>
      <c r="AO64" s="477">
        <f t="shared" si="83"/>
        <v>4.0933638993493116E-2</v>
      </c>
      <c r="AP64" s="477">
        <f t="shared" si="83"/>
        <v>-6.437148392601455E-2</v>
      </c>
      <c r="AQ64" s="477">
        <f t="shared" si="83"/>
        <v>4.3535750591793931E-2</v>
      </c>
      <c r="AR64" s="477">
        <f t="shared" si="83"/>
        <v>-0.12023037252544277</v>
      </c>
      <c r="AS64" s="477">
        <f t="shared" si="83"/>
        <v>-0.27453405340094794</v>
      </c>
      <c r="AT64" s="477">
        <f t="shared" si="83"/>
        <v>-0.2953879622111002</v>
      </c>
      <c r="AU64" s="477">
        <f t="shared" si="83"/>
        <v>5.0081038237153042E-2</v>
      </c>
      <c r="AV64" s="477">
        <f t="shared" si="83"/>
        <v>-0.11627065062861408</v>
      </c>
      <c r="AW64" s="477">
        <f t="shared" si="83"/>
        <v>-8.49747656466735E-2</v>
      </c>
      <c r="AX64" s="477">
        <f t="shared" si="83"/>
        <v>-4.5475573216002596E-2</v>
      </c>
      <c r="BL64" s="4"/>
      <c r="BM64" s="4"/>
      <c r="BN64" s="4"/>
      <c r="BO64" s="489"/>
      <c r="BP64" s="489"/>
      <c r="BQ64" s="489"/>
      <c r="BR64" s="489"/>
      <c r="BS64" s="489"/>
      <c r="BT64" s="483"/>
      <c r="BU64" s="483"/>
      <c r="BV64" s="483"/>
      <c r="BW64" s="483"/>
      <c r="BX64" s="483"/>
      <c r="BY64" s="483"/>
      <c r="BZ64" s="483"/>
      <c r="CA64" s="4"/>
    </row>
    <row r="65" spans="21:79" s="447" customFormat="1" ht="18.75" customHeight="1" thickBot="1">
      <c r="U65" s="448" t="s">
        <v>186</v>
      </c>
      <c r="V65" s="643"/>
      <c r="W65" s="450" t="s">
        <v>187</v>
      </c>
      <c r="X65" s="630"/>
      <c r="Y65" s="451">
        <v>22800</v>
      </c>
      <c r="Z65" s="738"/>
      <c r="AA65" s="738"/>
      <c r="AB65" s="476">
        <f t="shared" si="84"/>
        <v>0.10552257582449287</v>
      </c>
      <c r="AC65" s="476">
        <f t="shared" si="83"/>
        <v>0.10064606961838862</v>
      </c>
      <c r="AD65" s="476">
        <f t="shared" si="83"/>
        <v>4.2304064926494966E-3</v>
      </c>
      <c r="AE65" s="476">
        <f t="shared" si="83"/>
        <v>-4.3434980255246614E-2</v>
      </c>
      <c r="AF65" s="476">
        <f t="shared" si="83"/>
        <v>9.5044814103399045E-2</v>
      </c>
      <c r="AG65" s="476">
        <f t="shared" si="83"/>
        <v>3.493918267915852E-2</v>
      </c>
      <c r="AH65" s="476">
        <f t="shared" si="83"/>
        <v>-0.14755137946247876</v>
      </c>
      <c r="AI65" s="476">
        <f t="shared" si="83"/>
        <v>-8.8655500632454087E-2</v>
      </c>
      <c r="AJ65" s="476">
        <f t="shared" si="83"/>
        <v>-0.30606878168539509</v>
      </c>
      <c r="AK65" s="476">
        <f t="shared" si="83"/>
        <v>-0.2337743671460053</v>
      </c>
      <c r="AL65" s="476">
        <f t="shared" si="83"/>
        <v>-0.13729097892168241</v>
      </c>
      <c r="AM65" s="476">
        <f t="shared" si="83"/>
        <v>-5.4489790068685706E-2</v>
      </c>
      <c r="AN65" s="476">
        <f t="shared" si="83"/>
        <v>-5.7391871569899E-2</v>
      </c>
      <c r="AO65" s="476">
        <f t="shared" si="83"/>
        <v>-2.7302997855100375E-2</v>
      </c>
      <c r="AP65" s="476">
        <f t="shared" si="83"/>
        <v>-3.7051557842673333E-2</v>
      </c>
      <c r="AQ65" s="476">
        <f t="shared" si="83"/>
        <v>3.5555996779047749E-2</v>
      </c>
      <c r="AR65" s="476">
        <f t="shared" si="83"/>
        <v>-9.3328189739299794E-2</v>
      </c>
      <c r="AS65" s="476">
        <f t="shared" si="83"/>
        <v>-0.11534025150317062</v>
      </c>
      <c r="AT65" s="476">
        <f t="shared" si="83"/>
        <v>-0.41165566977399182</v>
      </c>
      <c r="AU65" s="476">
        <f t="shared" si="83"/>
        <v>-2.5041220934257646E-3</v>
      </c>
      <c r="AV65" s="476">
        <f t="shared" si="83"/>
        <v>-6.8421140834214245E-2</v>
      </c>
      <c r="AW65" s="476">
        <f t="shared" si="83"/>
        <v>-1.0184973215510151E-4</v>
      </c>
      <c r="AX65" s="476">
        <f t="shared" si="83"/>
        <v>-5.808709255274469E-2</v>
      </c>
      <c r="AY65" s="637"/>
      <c r="AZ65" s="7"/>
      <c r="BA65" s="7"/>
      <c r="BB65" s="7"/>
      <c r="BC65" s="7"/>
      <c r="BD65" s="485"/>
      <c r="BE65" s="486"/>
      <c r="BF65" s="480"/>
      <c r="BG65" s="480"/>
      <c r="BH65" s="4"/>
      <c r="BI65" s="480"/>
      <c r="BL65" s="487"/>
      <c r="BM65" s="488"/>
      <c r="BN65" s="469"/>
      <c r="BO65" s="489"/>
      <c r="BP65" s="489"/>
      <c r="BQ65" s="489"/>
      <c r="BR65" s="489"/>
      <c r="BS65" s="489"/>
      <c r="BT65" s="483"/>
      <c r="BU65" s="483"/>
      <c r="BV65" s="483"/>
      <c r="BW65" s="483"/>
      <c r="BX65" s="483"/>
      <c r="BY65" s="483"/>
      <c r="BZ65" s="483"/>
      <c r="CA65" s="4"/>
    </row>
    <row r="66" spans="21:79" s="447" customFormat="1" ht="18.75" customHeight="1" thickTop="1" thickBot="1">
      <c r="U66" s="641" t="s">
        <v>306</v>
      </c>
      <c r="V66" s="642"/>
      <c r="W66" s="631" t="s">
        <v>305</v>
      </c>
      <c r="X66" s="629"/>
      <c r="Y66" s="451">
        <v>17200</v>
      </c>
      <c r="Z66" s="739"/>
      <c r="AA66" s="739"/>
      <c r="AB66" s="632">
        <f t="shared" si="84"/>
        <v>0</v>
      </c>
      <c r="AC66" s="632">
        <f t="shared" si="83"/>
        <v>0</v>
      </c>
      <c r="AD66" s="632">
        <f t="shared" si="83"/>
        <v>0.33333333333333326</v>
      </c>
      <c r="AE66" s="632">
        <f t="shared" si="83"/>
        <v>0.75</v>
      </c>
      <c r="AF66" s="632">
        <f t="shared" si="83"/>
        <v>1.6428571428571415</v>
      </c>
      <c r="AG66" s="632">
        <f t="shared" si="83"/>
        <v>-4.2107367502491222E-2</v>
      </c>
      <c r="AH66" s="632">
        <f t="shared" si="83"/>
        <v>-0.11064149668105405</v>
      </c>
      <c r="AI66" s="632">
        <f t="shared" si="83"/>
        <v>-7.216275404956507E-4</v>
      </c>
      <c r="AJ66" s="632">
        <f t="shared" si="83"/>
        <v>0.63673055703619341</v>
      </c>
      <c r="AK66" s="632">
        <f t="shared" si="83"/>
        <v>-0.34175603625511064</v>
      </c>
      <c r="AL66" s="632">
        <f t="shared" si="83"/>
        <v>4.8600436891291343E-2</v>
      </c>
      <c r="AM66" s="632">
        <f t="shared" si="83"/>
        <v>0.3930724354895152</v>
      </c>
      <c r="AN66" s="632">
        <f t="shared" si="83"/>
        <v>0.10088750432844007</v>
      </c>
      <c r="AO66" s="632">
        <f t="shared" si="83"/>
        <v>0.22806350928621688</v>
      </c>
      <c r="AP66" s="632">
        <f t="shared" si="83"/>
        <v>2.4023256790168586</v>
      </c>
      <c r="AQ66" s="632">
        <f t="shared" si="83"/>
        <v>-0.12516391962418649</v>
      </c>
      <c r="AR66" s="632">
        <f t="shared" si="83"/>
        <v>0.10671310719888316</v>
      </c>
      <c r="AS66" s="632">
        <f t="shared" si="83"/>
        <v>-3.0540673737667223E-2</v>
      </c>
      <c r="AT66" s="632">
        <f t="shared" si="83"/>
        <v>-5.5271729865189467E-3</v>
      </c>
      <c r="AU66" s="632">
        <f t="shared" si="83"/>
        <v>0.17381533412023042</v>
      </c>
      <c r="AV66" s="632">
        <f t="shared" si="83"/>
        <v>0.14008316505664586</v>
      </c>
      <c r="AW66" s="632">
        <f t="shared" si="83"/>
        <v>-0.19581613118064001</v>
      </c>
      <c r="AX66" s="632">
        <f t="shared" si="83"/>
        <v>8.3933932390472643E-2</v>
      </c>
      <c r="AY66" s="637"/>
      <c r="AZ66" s="7"/>
      <c r="BA66" s="7"/>
      <c r="BB66" s="7"/>
      <c r="BC66" s="7"/>
      <c r="BD66" s="485"/>
      <c r="BE66" s="486"/>
      <c r="BF66" s="480"/>
      <c r="BG66" s="480"/>
      <c r="BH66" s="4"/>
      <c r="BI66" s="480"/>
      <c r="BL66" s="487"/>
      <c r="BM66" s="488"/>
      <c r="BN66" s="469"/>
      <c r="BO66" s="489"/>
      <c r="BP66" s="489"/>
      <c r="BQ66" s="489"/>
      <c r="BR66" s="489"/>
      <c r="BS66" s="489"/>
      <c r="BT66" s="483"/>
      <c r="BU66" s="483"/>
      <c r="BV66" s="483"/>
      <c r="BW66" s="483"/>
      <c r="BX66" s="483"/>
      <c r="BY66" s="483"/>
      <c r="BZ66" s="483"/>
      <c r="CA66" s="4"/>
    </row>
    <row r="67" spans="21:79" s="447" customFormat="1" ht="21.75" customHeight="1" thickTop="1" thickBot="1">
      <c r="U67" s="490" t="s">
        <v>9</v>
      </c>
      <c r="V67" s="491"/>
      <c r="W67" s="490" t="s">
        <v>117</v>
      </c>
      <c r="X67" s="605"/>
      <c r="Y67" s="491"/>
      <c r="Z67" s="740"/>
      <c r="AA67" s="740"/>
      <c r="AB67" s="492">
        <f t="shared" si="84"/>
        <v>8.1305452423929836E-3</v>
      </c>
      <c r="AC67" s="492">
        <f t="shared" si="83"/>
        <v>1.0241735283346376E-2</v>
      </c>
      <c r="AD67" s="492">
        <f t="shared" si="83"/>
        <v>-6.2214009858615471E-3</v>
      </c>
      <c r="AE67" s="492">
        <f t="shared" si="83"/>
        <v>5.6001315491460035E-2</v>
      </c>
      <c r="AF67" s="492">
        <f t="shared" si="83"/>
        <v>1.5945413378333217E-2</v>
      </c>
      <c r="AG67" s="492">
        <f t="shared" si="83"/>
        <v>9.7457853861007138E-3</v>
      </c>
      <c r="AH67" s="492">
        <f t="shared" si="83"/>
        <v>-2.4644508565593304E-3</v>
      </c>
      <c r="AI67" s="492">
        <f t="shared" si="83"/>
        <v>-3.1610726775019748E-2</v>
      </c>
      <c r="AJ67" s="492">
        <f t="shared" si="83"/>
        <v>1.6487710540320277E-2</v>
      </c>
      <c r="AK67" s="492">
        <f t="shared" si="83"/>
        <v>1.3488669516008356E-2</v>
      </c>
      <c r="AL67" s="492">
        <f t="shared" si="83"/>
        <v>-2.0086507775036067E-2</v>
      </c>
      <c r="AM67" s="492">
        <f t="shared" si="83"/>
        <v>2.3255089996337741E-2</v>
      </c>
      <c r="AN67" s="492">
        <f t="shared" si="83"/>
        <v>1.6828304674179062E-3</v>
      </c>
      <c r="AO67" s="492">
        <f t="shared" si="83"/>
        <v>-2.2335112747446928E-3</v>
      </c>
      <c r="AP67" s="492">
        <f t="shared" si="83"/>
        <v>5.4193328960949749E-3</v>
      </c>
      <c r="AQ67" s="492">
        <f t="shared" si="83"/>
        <v>-1.4813718596003222E-2</v>
      </c>
      <c r="AR67" s="492">
        <f t="shared" si="83"/>
        <v>2.6409779397507993E-2</v>
      </c>
      <c r="AS67" s="492">
        <f t="shared" si="83"/>
        <v>-6.0596467797776277E-2</v>
      </c>
      <c r="AT67" s="492">
        <f t="shared" si="83"/>
        <v>-5.7412234691254671E-2</v>
      </c>
      <c r="AU67" s="492">
        <f t="shared" si="83"/>
        <v>4.308585847700086E-2</v>
      </c>
      <c r="AV67" s="492">
        <f t="shared" si="83"/>
        <v>3.8345597934684506E-2</v>
      </c>
      <c r="AW67" s="492">
        <f t="shared" si="83"/>
        <v>2.6707739352204829E-2</v>
      </c>
      <c r="AX67" s="492">
        <f t="shared" si="83"/>
        <v>1.2434818916990054E-2</v>
      </c>
      <c r="BL67" s="4"/>
      <c r="BM67" s="4"/>
      <c r="BN67" s="4"/>
      <c r="BO67" s="483"/>
      <c r="BP67" s="483"/>
      <c r="BQ67" s="483"/>
      <c r="BR67" s="483"/>
      <c r="BS67" s="483"/>
      <c r="BT67" s="483"/>
      <c r="BU67" s="483"/>
      <c r="BV67" s="483"/>
      <c r="BW67" s="483"/>
      <c r="BX67" s="483"/>
      <c r="BY67" s="483"/>
      <c r="BZ67" s="483"/>
      <c r="CA67" s="4"/>
    </row>
    <row r="68" spans="21:79" s="447" customFormat="1">
      <c r="U68" s="1"/>
      <c r="V68" s="473"/>
      <c r="W68" s="473"/>
      <c r="X68" s="1"/>
      <c r="Y68" s="473"/>
      <c r="Z68" s="473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</row>
    <row r="69" spans="21:79">
      <c r="BL69" s="360"/>
      <c r="BM69" s="360"/>
      <c r="BN69" s="360"/>
      <c r="BO69" s="360"/>
      <c r="BP69" s="360"/>
      <c r="BQ69" s="360"/>
      <c r="BR69" s="360"/>
      <c r="BS69" s="360"/>
      <c r="BT69" s="360"/>
      <c r="BU69" s="360"/>
      <c r="BV69" s="360"/>
      <c r="BW69" s="360"/>
      <c r="BX69" s="360"/>
      <c r="BY69" s="360"/>
      <c r="BZ69" s="360"/>
      <c r="CA69" s="360"/>
    </row>
  </sheetData>
  <phoneticPr fontId="8"/>
  <pageMargins left="0.19685039370078741" right="0.19685039370078741" top="0.19685039370078741" bottom="0.27559055118110237" header="0.19685039370078741" footer="0.23622047244094491"/>
  <pageSetup paperSize="9" scale="45" orientation="landscape" r:id="rId1"/>
  <headerFooter alignWithMargins="0"/>
  <colBreaks count="1" manualBreakCount="1">
    <brk id="59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K121"/>
  <sheetViews>
    <sheetView zoomScale="85" zoomScaleNormal="85" workbookViewId="0">
      <pane xSplit="25" ySplit="4" topLeftCell="AA5" activePane="bottomRight" state="frozen"/>
      <selection activeCell="AQ33" sqref="AQ33"/>
      <selection pane="topRight" activeCell="AQ33" sqref="AQ33"/>
      <selection pane="bottomLeft" activeCell="AQ33" sqref="AQ33"/>
      <selection pane="bottomRight" activeCell="AH3" sqref="AH3"/>
    </sheetView>
  </sheetViews>
  <sheetFormatPr defaultColWidth="9" defaultRowHeight="13.8"/>
  <cols>
    <col min="1" max="1" width="1.6640625" style="1" customWidth="1"/>
    <col min="2" max="22" width="1.6640625" style="1" hidden="1" customWidth="1"/>
    <col min="23" max="24" width="1.6640625" style="1" customWidth="1"/>
    <col min="25" max="25" width="35.6640625" style="1" customWidth="1"/>
    <col min="26" max="26" width="10.6640625" style="1" hidden="1" customWidth="1"/>
    <col min="27" max="50" width="10.6640625" style="1" customWidth="1"/>
    <col min="51" max="57" width="15.6640625" style="1" hidden="1" customWidth="1"/>
    <col min="58" max="58" width="20.6640625" style="1" customWidth="1"/>
    <col min="59" max="59" width="5.44140625" style="1" hidden="1" customWidth="1"/>
    <col min="60" max="61" width="9" style="1"/>
    <col min="62" max="62" width="14.6640625" style="1" customWidth="1"/>
    <col min="63" max="16384" width="9" style="1"/>
  </cols>
  <sheetData>
    <row r="1" spans="1:63" ht="24.9" customHeight="1">
      <c r="A1" s="373" t="s">
        <v>471</v>
      </c>
      <c r="Z1" s="158"/>
    </row>
    <row r="2" spans="1:63" ht="15" customHeight="1">
      <c r="A2" s="373"/>
      <c r="Z2" s="158"/>
    </row>
    <row r="3" spans="1:63" ht="16.8" thickBot="1">
      <c r="W3" s="1" t="s">
        <v>281</v>
      </c>
    </row>
    <row r="4" spans="1:63" ht="14.4" thickBot="1">
      <c r="W4" s="415" t="s">
        <v>76</v>
      </c>
      <c r="X4" s="25"/>
      <c r="Y4" s="26"/>
      <c r="Z4" s="418"/>
      <c r="AA4" s="27">
        <v>1990</v>
      </c>
      <c r="AB4" s="27">
        <f t="shared" ref="AB4:BE4" si="0">AA4+1</f>
        <v>1991</v>
      </c>
      <c r="AC4" s="27">
        <f t="shared" si="0"/>
        <v>1992</v>
      </c>
      <c r="AD4" s="27">
        <f t="shared" si="0"/>
        <v>1993</v>
      </c>
      <c r="AE4" s="27">
        <f t="shared" si="0"/>
        <v>1994</v>
      </c>
      <c r="AF4" s="27">
        <f t="shared" si="0"/>
        <v>1995</v>
      </c>
      <c r="AG4" s="27">
        <f t="shared" si="0"/>
        <v>1996</v>
      </c>
      <c r="AH4" s="27">
        <f t="shared" si="0"/>
        <v>1997</v>
      </c>
      <c r="AI4" s="27">
        <f t="shared" si="0"/>
        <v>1998</v>
      </c>
      <c r="AJ4" s="27">
        <f t="shared" si="0"/>
        <v>1999</v>
      </c>
      <c r="AK4" s="27">
        <f t="shared" si="0"/>
        <v>2000</v>
      </c>
      <c r="AL4" s="27">
        <f t="shared" si="0"/>
        <v>2001</v>
      </c>
      <c r="AM4" s="27">
        <f t="shared" si="0"/>
        <v>2002</v>
      </c>
      <c r="AN4" s="27">
        <f t="shared" si="0"/>
        <v>2003</v>
      </c>
      <c r="AO4" s="27">
        <f t="shared" si="0"/>
        <v>2004</v>
      </c>
      <c r="AP4" s="27">
        <f t="shared" si="0"/>
        <v>2005</v>
      </c>
      <c r="AQ4" s="27">
        <f t="shared" si="0"/>
        <v>2006</v>
      </c>
      <c r="AR4" s="27">
        <f t="shared" si="0"/>
        <v>2007</v>
      </c>
      <c r="AS4" s="27">
        <f t="shared" si="0"/>
        <v>2008</v>
      </c>
      <c r="AT4" s="27">
        <f t="shared" si="0"/>
        <v>2009</v>
      </c>
      <c r="AU4" s="27">
        <f t="shared" si="0"/>
        <v>2010</v>
      </c>
      <c r="AV4" s="27">
        <f t="shared" si="0"/>
        <v>2011</v>
      </c>
      <c r="AW4" s="27">
        <f t="shared" si="0"/>
        <v>2012</v>
      </c>
      <c r="AX4" s="27">
        <f t="shared" si="0"/>
        <v>2013</v>
      </c>
      <c r="AY4" s="27">
        <f t="shared" si="0"/>
        <v>2014</v>
      </c>
      <c r="AZ4" s="27">
        <f t="shared" si="0"/>
        <v>2015</v>
      </c>
      <c r="BA4" s="27">
        <f t="shared" si="0"/>
        <v>2016</v>
      </c>
      <c r="BB4" s="27">
        <f t="shared" si="0"/>
        <v>2017</v>
      </c>
      <c r="BC4" s="27">
        <f t="shared" si="0"/>
        <v>2018</v>
      </c>
      <c r="BD4" s="27">
        <f t="shared" si="0"/>
        <v>2019</v>
      </c>
      <c r="BE4" s="27">
        <f t="shared" si="0"/>
        <v>2020</v>
      </c>
      <c r="BF4" s="27" t="s">
        <v>139</v>
      </c>
      <c r="BG4" s="28" t="s">
        <v>11</v>
      </c>
    </row>
    <row r="5" spans="1:63">
      <c r="W5" s="803" t="s">
        <v>375</v>
      </c>
      <c r="X5" s="798"/>
      <c r="Y5" s="799"/>
      <c r="Z5" s="245"/>
      <c r="AA5" s="753">
        <f t="shared" ref="AA5:AX5" si="1">SUM(AA6,AA13,AA47,AA31,AA52)</f>
        <v>1066843.906728908</v>
      </c>
      <c r="AB5" s="753">
        <f t="shared" si="1"/>
        <v>1074041.3040417375</v>
      </c>
      <c r="AC5" s="753">
        <f t="shared" si="1"/>
        <v>1082466.5023980648</v>
      </c>
      <c r="AD5" s="753">
        <f t="shared" si="1"/>
        <v>1077829.1302169629</v>
      </c>
      <c r="AE5" s="753">
        <f t="shared" si="1"/>
        <v>1134190.372837116</v>
      </c>
      <c r="AF5" s="753">
        <f t="shared" si="1"/>
        <v>1146651.5420578965</v>
      </c>
      <c r="AG5" s="753">
        <f t="shared" si="1"/>
        <v>1158374.2445240524</v>
      </c>
      <c r="AH5" s="753">
        <f t="shared" si="1"/>
        <v>1157171.0074931036</v>
      </c>
      <c r="AI5" s="753">
        <f t="shared" si="1"/>
        <v>1128113.1379557562</v>
      </c>
      <c r="AJ5" s="753">
        <f t="shared" si="1"/>
        <v>1162835.917925633</v>
      </c>
      <c r="AK5" s="753">
        <f t="shared" si="1"/>
        <v>1182090.8648413625</v>
      </c>
      <c r="AL5" s="753">
        <f t="shared" si="1"/>
        <v>1166998.1409992846</v>
      </c>
      <c r="AM5" s="753">
        <f t="shared" si="1"/>
        <v>1206508.1944683476</v>
      </c>
      <c r="AN5" s="753">
        <f t="shared" si="1"/>
        <v>1211629.3088795287</v>
      </c>
      <c r="AO5" s="753">
        <f t="shared" si="1"/>
        <v>1211616.0919220601</v>
      </c>
      <c r="AP5" s="753">
        <f t="shared" si="1"/>
        <v>1219019.1869170547</v>
      </c>
      <c r="AQ5" s="753">
        <f t="shared" si="1"/>
        <v>1198486.6230807374</v>
      </c>
      <c r="AR5" s="753">
        <f t="shared" si="1"/>
        <v>1234599.7143775276</v>
      </c>
      <c r="AS5" s="753">
        <f t="shared" si="1"/>
        <v>1153248.5008776989</v>
      </c>
      <c r="AT5" s="753">
        <f t="shared" si="1"/>
        <v>1089993.557503036</v>
      </c>
      <c r="AU5" s="753">
        <f t="shared" si="1"/>
        <v>1138758.3317057909</v>
      </c>
      <c r="AV5" s="753">
        <f t="shared" si="1"/>
        <v>1188362.3614179539</v>
      </c>
      <c r="AW5" s="753">
        <f t="shared" si="1"/>
        <v>1220932.5312032322</v>
      </c>
      <c r="AX5" s="753">
        <f t="shared" si="1"/>
        <v>1234780.726202552</v>
      </c>
      <c r="AY5" s="70"/>
      <c r="AZ5" s="70"/>
      <c r="BA5" s="70"/>
      <c r="BB5" s="70"/>
      <c r="BC5" s="70"/>
      <c r="BD5" s="70"/>
      <c r="BE5" s="70"/>
      <c r="BF5" s="70"/>
      <c r="BG5" s="71"/>
      <c r="BH5" s="205"/>
      <c r="BI5" s="499"/>
      <c r="BJ5" s="205"/>
      <c r="BK5" s="205"/>
    </row>
    <row r="6" spans="1:63">
      <c r="W6" s="69"/>
      <c r="X6" s="869" t="s">
        <v>372</v>
      </c>
      <c r="Y6" s="39"/>
      <c r="Z6" s="246"/>
      <c r="AA6" s="752">
        <f>SUM(AA7:AA12)</f>
        <v>334536.01790551917</v>
      </c>
      <c r="AB6" s="752">
        <f t="shared" ref="AB6:AX6" si="2">SUM(AB7:AB12)</f>
        <v>337057.70211000752</v>
      </c>
      <c r="AC6" s="752">
        <f t="shared" si="2"/>
        <v>343616.34808016528</v>
      </c>
      <c r="AD6" s="752">
        <f t="shared" si="2"/>
        <v>326534.97071469348</v>
      </c>
      <c r="AE6" s="752">
        <f t="shared" si="2"/>
        <v>367294.20865985571</v>
      </c>
      <c r="AF6" s="752">
        <f t="shared" si="2"/>
        <v>356155.10540910641</v>
      </c>
      <c r="AG6" s="752">
        <f t="shared" si="2"/>
        <v>357150.27990310238</v>
      </c>
      <c r="AH6" s="752">
        <f t="shared" si="2"/>
        <v>354459.15007255442</v>
      </c>
      <c r="AI6" s="752">
        <f t="shared" si="2"/>
        <v>341306.65876951773</v>
      </c>
      <c r="AJ6" s="752">
        <f t="shared" si="2"/>
        <v>359495.86283002305</v>
      </c>
      <c r="AK6" s="752">
        <f t="shared" si="2"/>
        <v>367150.2250266489</v>
      </c>
      <c r="AL6" s="752">
        <f t="shared" si="2"/>
        <v>356990.27672446478</v>
      </c>
      <c r="AM6" s="752">
        <f t="shared" si="2"/>
        <v>386989.89334966493</v>
      </c>
      <c r="AN6" s="752">
        <f t="shared" si="2"/>
        <v>401084.39113941748</v>
      </c>
      <c r="AO6" s="752">
        <f t="shared" si="2"/>
        <v>397362.39730503212</v>
      </c>
      <c r="AP6" s="752">
        <f t="shared" si="2"/>
        <v>418468.59248854668</v>
      </c>
      <c r="AQ6" s="752">
        <f t="shared" si="2"/>
        <v>407451.77458279225</v>
      </c>
      <c r="AR6" s="752">
        <f t="shared" si="2"/>
        <v>470611.25403321593</v>
      </c>
      <c r="AS6" s="752">
        <f t="shared" si="2"/>
        <v>445330.96178099746</v>
      </c>
      <c r="AT6" s="752">
        <f t="shared" si="2"/>
        <v>408835.28372266999</v>
      </c>
      <c r="AU6" s="752">
        <f t="shared" si="2"/>
        <v>434564.06605225441</v>
      </c>
      <c r="AV6" s="752">
        <f t="shared" si="2"/>
        <v>492377.40186493739</v>
      </c>
      <c r="AW6" s="752">
        <f t="shared" si="2"/>
        <v>535251.07502462086</v>
      </c>
      <c r="AX6" s="752">
        <f t="shared" si="2"/>
        <v>539163.52096658025</v>
      </c>
      <c r="AY6" s="42"/>
      <c r="AZ6" s="42"/>
      <c r="BA6" s="42"/>
      <c r="BB6" s="42"/>
      <c r="BC6" s="42"/>
      <c r="BD6" s="42"/>
      <c r="BE6" s="42"/>
      <c r="BF6" s="42"/>
      <c r="BG6" s="43"/>
      <c r="BH6" s="205"/>
      <c r="BI6" s="499"/>
      <c r="BJ6" s="205"/>
      <c r="BK6" s="205"/>
    </row>
    <row r="7" spans="1:63">
      <c r="W7" s="69"/>
      <c r="X7" s="38"/>
      <c r="Y7" s="744" t="s">
        <v>334</v>
      </c>
      <c r="Z7" s="674"/>
      <c r="AA7" s="248">
        <v>13100.962840121845</v>
      </c>
      <c r="AB7" s="248">
        <v>12877.696759473869</v>
      </c>
      <c r="AC7" s="248">
        <v>11086.552577802182</v>
      </c>
      <c r="AD7" s="248">
        <v>10188.281685698219</v>
      </c>
      <c r="AE7" s="248">
        <v>13655.470204367843</v>
      </c>
      <c r="AF7" s="248">
        <v>14126.179108763283</v>
      </c>
      <c r="AG7" s="248">
        <v>12777.905181391992</v>
      </c>
      <c r="AH7" s="248">
        <v>13901.08090673229</v>
      </c>
      <c r="AI7" s="248">
        <v>11453.389514446402</v>
      </c>
      <c r="AJ7" s="248">
        <v>9505.086749842807</v>
      </c>
      <c r="AK7" s="248">
        <v>9341.1450216994126</v>
      </c>
      <c r="AL7" s="248">
        <v>9105.0244281864052</v>
      </c>
      <c r="AM7" s="248">
        <v>12384.6628200541</v>
      </c>
      <c r="AN7" s="248">
        <v>9536.1731664118361</v>
      </c>
      <c r="AO7" s="248">
        <v>10368.141356809263</v>
      </c>
      <c r="AP7" s="248">
        <v>11856.044972783022</v>
      </c>
      <c r="AQ7" s="248">
        <v>9738.3991504956339</v>
      </c>
      <c r="AR7" s="248">
        <v>18105.425340126912</v>
      </c>
      <c r="AS7" s="248">
        <v>23372.364537396945</v>
      </c>
      <c r="AT7" s="248">
        <v>24504.120742184892</v>
      </c>
      <c r="AU7" s="248">
        <v>24069.897062352498</v>
      </c>
      <c r="AV7" s="248">
        <v>23064.95229242678</v>
      </c>
      <c r="AW7" s="248">
        <v>20267.723047159496</v>
      </c>
      <c r="AX7" s="248">
        <v>19676.773275790001</v>
      </c>
      <c r="AY7" s="52"/>
      <c r="AZ7" s="52"/>
      <c r="BA7" s="52"/>
      <c r="BB7" s="52"/>
      <c r="BC7" s="52"/>
      <c r="BD7" s="52"/>
      <c r="BE7" s="52"/>
      <c r="BF7" s="52"/>
      <c r="BG7" s="81"/>
      <c r="BH7" s="205"/>
      <c r="BI7" s="205"/>
      <c r="BJ7" s="205"/>
      <c r="BK7" s="205"/>
    </row>
    <row r="8" spans="1:63">
      <c r="W8" s="69"/>
      <c r="X8" s="38"/>
      <c r="Y8" s="743" t="s">
        <v>335</v>
      </c>
      <c r="Z8" s="249"/>
      <c r="AA8" s="248">
        <v>26817.939575718145</v>
      </c>
      <c r="AB8" s="248">
        <v>27054.988380706334</v>
      </c>
      <c r="AC8" s="248">
        <v>27590.904212311416</v>
      </c>
      <c r="AD8" s="248">
        <v>29350.357756649169</v>
      </c>
      <c r="AE8" s="248">
        <v>29371.124419221713</v>
      </c>
      <c r="AF8" s="248">
        <v>29550.306071203133</v>
      </c>
      <c r="AG8" s="248">
        <v>30435.587434984744</v>
      </c>
      <c r="AH8" s="248">
        <v>33414.765523798596</v>
      </c>
      <c r="AI8" s="248">
        <v>32560.105926614215</v>
      </c>
      <c r="AJ8" s="248">
        <v>32677.841569994871</v>
      </c>
      <c r="AK8" s="248">
        <v>32330.720980831178</v>
      </c>
      <c r="AL8" s="248">
        <v>29988.644933898031</v>
      </c>
      <c r="AM8" s="248">
        <v>29075.935704410735</v>
      </c>
      <c r="AN8" s="248">
        <v>29109.699137790481</v>
      </c>
      <c r="AO8" s="248">
        <v>29054.14492557789</v>
      </c>
      <c r="AP8" s="248">
        <v>31454.030876975521</v>
      </c>
      <c r="AQ8" s="248">
        <v>29718.730188377249</v>
      </c>
      <c r="AR8" s="248">
        <v>29381.878095909909</v>
      </c>
      <c r="AS8" s="248">
        <v>27794.473207401945</v>
      </c>
      <c r="AT8" s="248">
        <v>28181.608154804457</v>
      </c>
      <c r="AU8" s="248">
        <v>30717.353690523891</v>
      </c>
      <c r="AV8" s="248">
        <v>28270.67216481252</v>
      </c>
      <c r="AW8" s="248">
        <v>28217.958277287766</v>
      </c>
      <c r="AX8" s="248">
        <v>28486.173684713925</v>
      </c>
      <c r="AY8" s="54"/>
      <c r="AZ8" s="54"/>
      <c r="BA8" s="54"/>
      <c r="BB8" s="54"/>
      <c r="BC8" s="54"/>
      <c r="BD8" s="54"/>
      <c r="BE8" s="54"/>
      <c r="BF8" s="54"/>
      <c r="BG8" s="82"/>
      <c r="BH8" s="205"/>
      <c r="BI8" s="205"/>
      <c r="BJ8" s="205"/>
      <c r="BK8" s="205"/>
    </row>
    <row r="9" spans="1:63" ht="13.5" customHeight="1">
      <c r="W9" s="69"/>
      <c r="X9" s="38"/>
      <c r="Y9" s="745" t="s">
        <v>336</v>
      </c>
      <c r="Z9" s="675"/>
      <c r="AA9" s="248">
        <v>1123.1755989307071</v>
      </c>
      <c r="AB9" s="248">
        <v>1123.3139298886242</v>
      </c>
      <c r="AC9" s="248">
        <v>1303.1331124001117</v>
      </c>
      <c r="AD9" s="248">
        <v>1249.7461052626302</v>
      </c>
      <c r="AE9" s="248">
        <v>985.49868910827081</v>
      </c>
      <c r="AF9" s="248">
        <v>1054.5730346051196</v>
      </c>
      <c r="AG9" s="248">
        <v>850.91330337093621</v>
      </c>
      <c r="AH9" s="248">
        <v>972.218126345786</v>
      </c>
      <c r="AI9" s="248">
        <v>948.54905774090264</v>
      </c>
      <c r="AJ9" s="248">
        <v>984.82646719364857</v>
      </c>
      <c r="AK9" s="248">
        <v>717.70896760478047</v>
      </c>
      <c r="AL9" s="248">
        <v>725.12853421715261</v>
      </c>
      <c r="AM9" s="248">
        <v>982.43740736772418</v>
      </c>
      <c r="AN9" s="248">
        <v>624.61851739962492</v>
      </c>
      <c r="AO9" s="248">
        <v>648.79481558588361</v>
      </c>
      <c r="AP9" s="248">
        <v>618.94278470570362</v>
      </c>
      <c r="AQ9" s="248">
        <v>1027.0228495007516</v>
      </c>
      <c r="AR9" s="248">
        <v>2236.5995237495754</v>
      </c>
      <c r="AS9" s="248">
        <v>2324.9305110058021</v>
      </c>
      <c r="AT9" s="248">
        <v>2386.2750679439077</v>
      </c>
      <c r="AU9" s="248">
        <v>2715.0800469375949</v>
      </c>
      <c r="AV9" s="248">
        <v>2845.1149970934148</v>
      </c>
      <c r="AW9" s="248">
        <v>3791.1942471555726</v>
      </c>
      <c r="AX9" s="248">
        <v>2480.5153738590348</v>
      </c>
      <c r="AY9" s="44"/>
      <c r="AZ9" s="44"/>
      <c r="BA9" s="44"/>
      <c r="BB9" s="44"/>
      <c r="BC9" s="44"/>
      <c r="BD9" s="44"/>
      <c r="BE9" s="44"/>
      <c r="BF9" s="45"/>
      <c r="BG9" s="46"/>
      <c r="BH9" s="205"/>
      <c r="BI9" s="205"/>
      <c r="BJ9" s="205"/>
      <c r="BK9" s="205"/>
    </row>
    <row r="10" spans="1:63" ht="13.5" customHeight="1">
      <c r="W10" s="69"/>
      <c r="X10" s="38"/>
      <c r="Y10" s="745" t="s">
        <v>337</v>
      </c>
      <c r="Z10" s="249"/>
      <c r="AA10" s="248">
        <v>292919.03854177956</v>
      </c>
      <c r="AB10" s="248">
        <v>295439.52523867687</v>
      </c>
      <c r="AC10" s="248">
        <v>303040.98183098546</v>
      </c>
      <c r="AD10" s="248">
        <v>285103.26212609105</v>
      </c>
      <c r="AE10" s="248">
        <v>322543.70360193879</v>
      </c>
      <c r="AF10" s="248">
        <v>310675.10875755746</v>
      </c>
      <c r="AG10" s="248">
        <v>312314.25441036437</v>
      </c>
      <c r="AH10" s="248">
        <v>305369.82121987781</v>
      </c>
      <c r="AI10" s="248">
        <v>295496.68958114303</v>
      </c>
      <c r="AJ10" s="248">
        <v>315413.41659040569</v>
      </c>
      <c r="AK10" s="248">
        <v>323830.41689688864</v>
      </c>
      <c r="AL10" s="248">
        <v>316287.1791413161</v>
      </c>
      <c r="AM10" s="248">
        <v>343613.24711538735</v>
      </c>
      <c r="AN10" s="248">
        <v>360929.89367463929</v>
      </c>
      <c r="AO10" s="248">
        <v>356336.89305617497</v>
      </c>
      <c r="AP10" s="248">
        <v>373482.85507308895</v>
      </c>
      <c r="AQ10" s="248">
        <v>365982.0697573307</v>
      </c>
      <c r="AR10" s="248">
        <v>419875.06581300177</v>
      </c>
      <c r="AS10" s="248">
        <v>390910.46295494935</v>
      </c>
      <c r="AT10" s="248">
        <v>352910.7443039178</v>
      </c>
      <c r="AU10" s="248">
        <v>376128.14760577003</v>
      </c>
      <c r="AV10" s="248">
        <v>437330.33859368792</v>
      </c>
      <c r="AW10" s="248">
        <v>482142.16800513322</v>
      </c>
      <c r="AX10" s="248">
        <v>487691.3374502224</v>
      </c>
      <c r="AY10" s="40"/>
      <c r="AZ10" s="40"/>
      <c r="BA10" s="40"/>
      <c r="BB10" s="40"/>
      <c r="BC10" s="40"/>
      <c r="BD10" s="40"/>
      <c r="BE10" s="40"/>
      <c r="BF10" s="50"/>
      <c r="BG10" s="51"/>
      <c r="BH10" s="205"/>
      <c r="BI10" s="205"/>
      <c r="BJ10" s="205"/>
      <c r="BK10" s="205"/>
    </row>
    <row r="11" spans="1:63">
      <c r="W11" s="69"/>
      <c r="X11" s="38"/>
      <c r="Y11" s="745" t="s">
        <v>338</v>
      </c>
      <c r="Z11" s="675"/>
      <c r="AA11" s="248">
        <v>574.9013489689097</v>
      </c>
      <c r="AB11" s="646">
        <v>562.1778012618272</v>
      </c>
      <c r="AC11" s="646">
        <v>594.77634666612141</v>
      </c>
      <c r="AD11" s="646">
        <v>643.32304099243618</v>
      </c>
      <c r="AE11" s="646">
        <v>738.41174521910489</v>
      </c>
      <c r="AF11" s="646">
        <v>748.93843697737805</v>
      </c>
      <c r="AG11" s="646">
        <v>771.61957299033736</v>
      </c>
      <c r="AH11" s="646">
        <v>801.26429579993453</v>
      </c>
      <c r="AI11" s="646">
        <v>847.92468957317442</v>
      </c>
      <c r="AJ11" s="646">
        <v>914.6914525860567</v>
      </c>
      <c r="AK11" s="646">
        <v>930.23315962490176</v>
      </c>
      <c r="AL11" s="646">
        <v>884.29968684707421</v>
      </c>
      <c r="AM11" s="646">
        <v>933.6103024450058</v>
      </c>
      <c r="AN11" s="646">
        <v>884.00664317627809</v>
      </c>
      <c r="AO11" s="646">
        <v>954.42315088408486</v>
      </c>
      <c r="AP11" s="646">
        <v>1056.7187809934969</v>
      </c>
      <c r="AQ11" s="646">
        <v>985.55263708792324</v>
      </c>
      <c r="AR11" s="646">
        <v>1012.285260427724</v>
      </c>
      <c r="AS11" s="646">
        <v>928.73057024342836</v>
      </c>
      <c r="AT11" s="646">
        <v>852.53545381890581</v>
      </c>
      <c r="AU11" s="646">
        <v>933.58764667042124</v>
      </c>
      <c r="AV11" s="646">
        <v>866.32381691672163</v>
      </c>
      <c r="AW11" s="646">
        <v>832.03144788480995</v>
      </c>
      <c r="AX11" s="646">
        <v>828.72118199488705</v>
      </c>
      <c r="AY11" s="44"/>
      <c r="AZ11" s="44"/>
      <c r="BA11" s="44"/>
      <c r="BB11" s="44"/>
      <c r="BC11" s="44"/>
      <c r="BD11" s="44"/>
      <c r="BE11" s="44"/>
      <c r="BF11" s="45"/>
      <c r="BG11" s="49"/>
      <c r="BH11" s="205"/>
      <c r="BI11" s="205"/>
      <c r="BJ11" s="205"/>
      <c r="BK11" s="205"/>
    </row>
    <row r="12" spans="1:63">
      <c r="W12" s="69"/>
      <c r="X12" s="38"/>
      <c r="Y12" s="1057" t="s">
        <v>526</v>
      </c>
      <c r="Z12" s="644"/>
      <c r="AA12" s="813"/>
      <c r="AB12" s="813"/>
      <c r="AC12" s="813"/>
      <c r="AD12" s="813"/>
      <c r="AE12" s="813"/>
      <c r="AF12" s="813"/>
      <c r="AG12" s="813"/>
      <c r="AH12" s="813"/>
      <c r="AI12" s="813"/>
      <c r="AJ12" s="813"/>
      <c r="AK12" s="813"/>
      <c r="AL12" s="813"/>
      <c r="AM12" s="813"/>
      <c r="AN12" s="813"/>
      <c r="AO12" s="813"/>
      <c r="AP12" s="813"/>
      <c r="AQ12" s="813"/>
      <c r="AR12" s="813"/>
      <c r="AS12" s="813"/>
      <c r="AT12" s="813"/>
      <c r="AU12" s="813"/>
      <c r="AV12" s="813"/>
      <c r="AW12" s="813"/>
      <c r="AX12" s="813"/>
      <c r="AY12" s="236"/>
      <c r="AZ12" s="236"/>
      <c r="BA12" s="236"/>
      <c r="BB12" s="236"/>
      <c r="BC12" s="236"/>
      <c r="BD12" s="236"/>
      <c r="BE12" s="236"/>
      <c r="BF12" s="814"/>
      <c r="BG12" s="806"/>
      <c r="BH12" s="205"/>
      <c r="BI12" s="205"/>
      <c r="BJ12" s="205"/>
      <c r="BK12" s="205"/>
    </row>
    <row r="13" spans="1:63">
      <c r="W13" s="69"/>
      <c r="X13" s="759" t="s">
        <v>371</v>
      </c>
      <c r="Y13" s="58"/>
      <c r="Z13" s="251"/>
      <c r="AA13" s="751">
        <f>SUM(AA14,AA18)</f>
        <v>393930.60643059947</v>
      </c>
      <c r="AB13" s="751">
        <f t="shared" ref="AB13:AX13" si="3">SUM(AB14,AB18)</f>
        <v>388885.52865054063</v>
      </c>
      <c r="AC13" s="751">
        <f t="shared" si="3"/>
        <v>381241.48167319252</v>
      </c>
      <c r="AD13" s="751">
        <f t="shared" si="3"/>
        <v>380749.06480751734</v>
      </c>
      <c r="AE13" s="751">
        <f t="shared" si="3"/>
        <v>389151.56151988404</v>
      </c>
      <c r="AF13" s="751">
        <f t="shared" si="3"/>
        <v>395268.85624818306</v>
      </c>
      <c r="AG13" s="751">
        <f t="shared" si="3"/>
        <v>400085.46401385247</v>
      </c>
      <c r="AH13" s="751">
        <f t="shared" si="3"/>
        <v>399636.57067483041</v>
      </c>
      <c r="AI13" s="751">
        <f t="shared" si="3"/>
        <v>377157.75708472612</v>
      </c>
      <c r="AJ13" s="751">
        <f t="shared" si="3"/>
        <v>384393.01212344976</v>
      </c>
      <c r="AK13" s="751">
        <f t="shared" si="3"/>
        <v>393367.38063916273</v>
      </c>
      <c r="AL13" s="751">
        <f t="shared" si="3"/>
        <v>386882.06936079293</v>
      </c>
      <c r="AM13" s="751">
        <f t="shared" si="3"/>
        <v>398306.79918421316</v>
      </c>
      <c r="AN13" s="751">
        <f t="shared" si="3"/>
        <v>399002.18634992582</v>
      </c>
      <c r="AO13" s="751">
        <f t="shared" si="3"/>
        <v>402028.45081757801</v>
      </c>
      <c r="AP13" s="751">
        <f t="shared" si="3"/>
        <v>389602.76510177669</v>
      </c>
      <c r="AQ13" s="751">
        <f t="shared" si="3"/>
        <v>394365.00588845724</v>
      </c>
      <c r="AR13" s="751">
        <f t="shared" si="3"/>
        <v>378685.81543025112</v>
      </c>
      <c r="AS13" s="751">
        <f t="shared" si="3"/>
        <v>345611.97884834959</v>
      </c>
      <c r="AT13" s="751">
        <f t="shared" si="3"/>
        <v>318023.49805512023</v>
      </c>
      <c r="AU13" s="751">
        <f t="shared" si="3"/>
        <v>352331.7412625709</v>
      </c>
      <c r="AV13" s="751">
        <f t="shared" si="3"/>
        <v>348355.98759740096</v>
      </c>
      <c r="AW13" s="751">
        <f t="shared" si="3"/>
        <v>346402.73147553066</v>
      </c>
      <c r="AX13" s="751">
        <f t="shared" si="3"/>
        <v>353258.9850193134</v>
      </c>
      <c r="AY13" s="59"/>
      <c r="AZ13" s="59"/>
      <c r="BA13" s="59"/>
      <c r="BB13" s="59"/>
      <c r="BC13" s="59"/>
      <c r="BD13" s="59"/>
      <c r="BE13" s="59"/>
      <c r="BF13" s="59"/>
      <c r="BG13" s="60"/>
      <c r="BH13" s="205"/>
      <c r="BI13" s="499"/>
      <c r="BJ13" s="205"/>
      <c r="BK13" s="205"/>
    </row>
    <row r="14" spans="1:63">
      <c r="W14" s="69"/>
      <c r="X14" s="57"/>
      <c r="Y14" s="748" t="s">
        <v>339</v>
      </c>
      <c r="Z14" s="58"/>
      <c r="AA14" s="751">
        <f>SUM(AA15:AA17)</f>
        <v>21226.696793338429</v>
      </c>
      <c r="AB14" s="751">
        <f t="shared" ref="AB14:AX14" si="4">SUM(AB15:AB17)</f>
        <v>20197.58443816725</v>
      </c>
      <c r="AC14" s="751">
        <f t="shared" si="4"/>
        <v>19677.533331994266</v>
      </c>
      <c r="AD14" s="751">
        <f t="shared" si="4"/>
        <v>19148.138071032077</v>
      </c>
      <c r="AE14" s="751">
        <f t="shared" si="4"/>
        <v>18180.343111918075</v>
      </c>
      <c r="AF14" s="751">
        <f t="shared" si="4"/>
        <v>17789.586336556513</v>
      </c>
      <c r="AG14" s="751">
        <f t="shared" si="4"/>
        <v>17075.83278451964</v>
      </c>
      <c r="AH14" s="751">
        <f t="shared" si="4"/>
        <v>16304.847431016666</v>
      </c>
      <c r="AI14" s="751">
        <f t="shared" si="4"/>
        <v>15824.21282151511</v>
      </c>
      <c r="AJ14" s="751">
        <f t="shared" si="4"/>
        <v>15417.791217750493</v>
      </c>
      <c r="AK14" s="751">
        <f t="shared" si="4"/>
        <v>14717.446587615403</v>
      </c>
      <c r="AL14" s="751">
        <f t="shared" si="4"/>
        <v>14445.885938300005</v>
      </c>
      <c r="AM14" s="751">
        <f t="shared" si="4"/>
        <v>14086.279378006609</v>
      </c>
      <c r="AN14" s="751">
        <f t="shared" si="4"/>
        <v>13436.708758164683</v>
      </c>
      <c r="AO14" s="751">
        <f t="shared" si="4"/>
        <v>13022.139392296114</v>
      </c>
      <c r="AP14" s="751">
        <f t="shared" si="4"/>
        <v>12418.310186425719</v>
      </c>
      <c r="AQ14" s="751">
        <f t="shared" si="4"/>
        <v>11970.502616427393</v>
      </c>
      <c r="AR14" s="751">
        <f t="shared" si="4"/>
        <v>12170.505705156982</v>
      </c>
      <c r="AS14" s="751">
        <f t="shared" si="4"/>
        <v>10604.890125003698</v>
      </c>
      <c r="AT14" s="751">
        <f t="shared" si="4"/>
        <v>8753.1359009350272</v>
      </c>
      <c r="AU14" s="751">
        <f t="shared" si="4"/>
        <v>11006.338524566796</v>
      </c>
      <c r="AV14" s="751">
        <f t="shared" si="4"/>
        <v>10167.641631868701</v>
      </c>
      <c r="AW14" s="751">
        <f t="shared" si="4"/>
        <v>11372.342101140666</v>
      </c>
      <c r="AX14" s="751">
        <f t="shared" si="4"/>
        <v>10974.931480680896</v>
      </c>
      <c r="AY14" s="40"/>
      <c r="AZ14" s="40"/>
      <c r="BA14" s="40"/>
      <c r="BB14" s="40"/>
      <c r="BC14" s="40"/>
      <c r="BD14" s="40"/>
      <c r="BE14" s="40"/>
      <c r="BF14" s="59"/>
      <c r="BG14" s="51"/>
      <c r="BH14" s="205"/>
      <c r="BI14" s="500"/>
      <c r="BJ14" s="499"/>
      <c r="BK14" s="205"/>
    </row>
    <row r="15" spans="1:63">
      <c r="W15" s="69"/>
      <c r="X15" s="57"/>
      <c r="Y15" s="741" t="s">
        <v>331</v>
      </c>
      <c r="Z15" s="253"/>
      <c r="AA15" s="248">
        <v>6421.1975802437692</v>
      </c>
      <c r="AB15" s="248">
        <v>5981.4913239625812</v>
      </c>
      <c r="AC15" s="248">
        <v>5436.4853321382589</v>
      </c>
      <c r="AD15" s="248">
        <v>4898.6405337555079</v>
      </c>
      <c r="AE15" s="248">
        <v>4314.2268236639911</v>
      </c>
      <c r="AF15" s="248">
        <v>3930.962035537505</v>
      </c>
      <c r="AG15" s="248">
        <v>3629.7512851539454</v>
      </c>
      <c r="AH15" s="248">
        <v>3365.9634872691299</v>
      </c>
      <c r="AI15" s="248">
        <v>3303.6888000622316</v>
      </c>
      <c r="AJ15" s="248">
        <v>3195.0306767295619</v>
      </c>
      <c r="AK15" s="248">
        <v>2971.6175118562719</v>
      </c>
      <c r="AL15" s="248">
        <v>2941.8910984558788</v>
      </c>
      <c r="AM15" s="248">
        <v>2898.7017615692671</v>
      </c>
      <c r="AN15" s="248">
        <v>2739.4453290613706</v>
      </c>
      <c r="AO15" s="248">
        <v>2686.8512264417354</v>
      </c>
      <c r="AP15" s="248">
        <v>2540.4649240142221</v>
      </c>
      <c r="AQ15" s="248">
        <v>2670.5973987323714</v>
      </c>
      <c r="AR15" s="248">
        <v>2461.4387779967246</v>
      </c>
      <c r="AS15" s="248">
        <v>1847.1156403827888</v>
      </c>
      <c r="AT15" s="248">
        <v>2452.7151156465447</v>
      </c>
      <c r="AU15" s="248">
        <v>2550.6199019429782</v>
      </c>
      <c r="AV15" s="248">
        <v>2574.1320107025631</v>
      </c>
      <c r="AW15" s="248">
        <v>2668.8333439945013</v>
      </c>
      <c r="AX15" s="248">
        <v>2423.0798462169137</v>
      </c>
      <c r="AY15" s="40"/>
      <c r="AZ15" s="40"/>
      <c r="BA15" s="40"/>
      <c r="BB15" s="40"/>
      <c r="BC15" s="40"/>
      <c r="BD15" s="40"/>
      <c r="BE15" s="40"/>
      <c r="BF15" s="50"/>
      <c r="BG15" s="51"/>
      <c r="BH15" s="205"/>
      <c r="BI15" s="205"/>
      <c r="BJ15" s="205"/>
      <c r="BK15" s="205"/>
    </row>
    <row r="16" spans="1:63">
      <c r="W16" s="69"/>
      <c r="X16" s="57"/>
      <c r="Y16" s="742" t="s">
        <v>332</v>
      </c>
      <c r="Z16" s="253"/>
      <c r="AA16" s="248">
        <v>3337.5893930402931</v>
      </c>
      <c r="AB16" s="248">
        <v>3071.2523063688636</v>
      </c>
      <c r="AC16" s="248">
        <v>2971.6330042815844</v>
      </c>
      <c r="AD16" s="248">
        <v>2851.2932417857432</v>
      </c>
      <c r="AE16" s="248">
        <v>2661.9960901307159</v>
      </c>
      <c r="AF16" s="248">
        <v>2498.5901852371831</v>
      </c>
      <c r="AG16" s="248">
        <v>2427.2852969423434</v>
      </c>
      <c r="AH16" s="248">
        <v>2338.7124653406017</v>
      </c>
      <c r="AI16" s="248">
        <v>2231.3264552722994</v>
      </c>
      <c r="AJ16" s="248">
        <v>2153.0208714700534</v>
      </c>
      <c r="AK16" s="248">
        <v>2081.5654357413696</v>
      </c>
      <c r="AL16" s="248">
        <v>2026.6541378942036</v>
      </c>
      <c r="AM16" s="248">
        <v>1960.4346326048956</v>
      </c>
      <c r="AN16" s="248">
        <v>1883.638164881876</v>
      </c>
      <c r="AO16" s="248">
        <v>1852.4801194882864</v>
      </c>
      <c r="AP16" s="248">
        <v>1790.0349135893368</v>
      </c>
      <c r="AQ16" s="248">
        <v>1580.0991952837649</v>
      </c>
      <c r="AR16" s="248">
        <v>1873.5270099078052</v>
      </c>
      <c r="AS16" s="248">
        <v>1435.0453809049261</v>
      </c>
      <c r="AT16" s="248">
        <v>1109.5705609463946</v>
      </c>
      <c r="AU16" s="248">
        <v>1227.9193944423535</v>
      </c>
      <c r="AV16" s="248">
        <v>1292.7831503869149</v>
      </c>
      <c r="AW16" s="248">
        <v>1289.0131092187203</v>
      </c>
      <c r="AX16" s="248">
        <v>1385.0859883331748</v>
      </c>
      <c r="AY16" s="40"/>
      <c r="AZ16" s="40"/>
      <c r="BA16" s="40"/>
      <c r="BB16" s="40"/>
      <c r="BC16" s="40"/>
      <c r="BD16" s="40"/>
      <c r="BE16" s="40"/>
      <c r="BF16" s="50"/>
      <c r="BG16" s="51"/>
      <c r="BH16" s="205"/>
      <c r="BI16" s="205"/>
      <c r="BJ16" s="205"/>
      <c r="BK16" s="205"/>
    </row>
    <row r="17" spans="23:63">
      <c r="W17" s="69"/>
      <c r="X17" s="57"/>
      <c r="Y17" s="743" t="s">
        <v>333</v>
      </c>
      <c r="Z17" s="253"/>
      <c r="AA17" s="248">
        <v>11467.909820054367</v>
      </c>
      <c r="AB17" s="248">
        <v>11144.840807835806</v>
      </c>
      <c r="AC17" s="248">
        <v>11269.414995574421</v>
      </c>
      <c r="AD17" s="248">
        <v>11398.204295490827</v>
      </c>
      <c r="AE17" s="248">
        <v>11204.120198123368</v>
      </c>
      <c r="AF17" s="248">
        <v>11360.034115781826</v>
      </c>
      <c r="AG17" s="248">
        <v>11018.796202423351</v>
      </c>
      <c r="AH17" s="248">
        <v>10600.171478406934</v>
      </c>
      <c r="AI17" s="248">
        <v>10289.197566180579</v>
      </c>
      <c r="AJ17" s="248">
        <v>10069.739669550878</v>
      </c>
      <c r="AK17" s="248">
        <v>9664.2636400177616</v>
      </c>
      <c r="AL17" s="248">
        <v>9477.3407019499227</v>
      </c>
      <c r="AM17" s="248">
        <v>9227.1429838324457</v>
      </c>
      <c r="AN17" s="248">
        <v>8813.6252642214367</v>
      </c>
      <c r="AO17" s="248">
        <v>8482.8080463660935</v>
      </c>
      <c r="AP17" s="248">
        <v>8087.8103488221604</v>
      </c>
      <c r="AQ17" s="248">
        <v>7719.8060224112569</v>
      </c>
      <c r="AR17" s="248">
        <v>7835.5399172524531</v>
      </c>
      <c r="AS17" s="248">
        <v>7322.7291037159839</v>
      </c>
      <c r="AT17" s="248">
        <v>5190.8502243420889</v>
      </c>
      <c r="AU17" s="248">
        <v>7227.7992281814631</v>
      </c>
      <c r="AV17" s="248">
        <v>6300.7264707792237</v>
      </c>
      <c r="AW17" s="248">
        <v>7414.4956479274451</v>
      </c>
      <c r="AX17" s="248">
        <v>7166.7656461308079</v>
      </c>
      <c r="AY17" s="40"/>
      <c r="AZ17" s="40"/>
      <c r="BA17" s="40"/>
      <c r="BB17" s="40"/>
      <c r="BC17" s="40"/>
      <c r="BD17" s="40"/>
      <c r="BE17" s="40"/>
      <c r="BF17" s="50"/>
      <c r="BG17" s="51"/>
      <c r="BH17" s="205"/>
      <c r="BI17" s="205"/>
      <c r="BJ17" s="205"/>
      <c r="BK17" s="205"/>
    </row>
    <row r="18" spans="23:63">
      <c r="W18" s="69"/>
      <c r="X18" s="57"/>
      <c r="Y18" s="749" t="s">
        <v>340</v>
      </c>
      <c r="Z18" s="58"/>
      <c r="AA18" s="751">
        <f>SUM(AA19:AA30)</f>
        <v>372703.90963726101</v>
      </c>
      <c r="AB18" s="751">
        <f t="shared" ref="AB18:AX18" si="5">SUM(AB19:AB30)</f>
        <v>368687.94421237335</v>
      </c>
      <c r="AC18" s="751">
        <f t="shared" si="5"/>
        <v>361563.94834119827</v>
      </c>
      <c r="AD18" s="751">
        <f t="shared" si="5"/>
        <v>361600.92673648527</v>
      </c>
      <c r="AE18" s="751">
        <f t="shared" si="5"/>
        <v>370971.21840796596</v>
      </c>
      <c r="AF18" s="751">
        <f t="shared" si="5"/>
        <v>377479.26991162653</v>
      </c>
      <c r="AG18" s="751">
        <f t="shared" si="5"/>
        <v>383009.63122933282</v>
      </c>
      <c r="AH18" s="751">
        <f t="shared" si="5"/>
        <v>383331.72324381373</v>
      </c>
      <c r="AI18" s="751">
        <f t="shared" si="5"/>
        <v>361333.54426321102</v>
      </c>
      <c r="AJ18" s="751">
        <f t="shared" si="5"/>
        <v>368975.22090569924</v>
      </c>
      <c r="AK18" s="751">
        <f t="shared" si="5"/>
        <v>378649.93405154732</v>
      </c>
      <c r="AL18" s="751">
        <f t="shared" si="5"/>
        <v>372436.18342249293</v>
      </c>
      <c r="AM18" s="751">
        <f t="shared" si="5"/>
        <v>384220.51980620658</v>
      </c>
      <c r="AN18" s="751">
        <f t="shared" si="5"/>
        <v>385565.47759176116</v>
      </c>
      <c r="AO18" s="751">
        <f t="shared" si="5"/>
        <v>389006.31142528192</v>
      </c>
      <c r="AP18" s="751">
        <f t="shared" si="5"/>
        <v>377184.454915351</v>
      </c>
      <c r="AQ18" s="751">
        <f t="shared" si="5"/>
        <v>382394.50327202986</v>
      </c>
      <c r="AR18" s="751">
        <f t="shared" si="5"/>
        <v>366515.30972509412</v>
      </c>
      <c r="AS18" s="751">
        <f t="shared" si="5"/>
        <v>335007.08872334589</v>
      </c>
      <c r="AT18" s="751">
        <f t="shared" si="5"/>
        <v>309270.36215418519</v>
      </c>
      <c r="AU18" s="751">
        <f t="shared" si="5"/>
        <v>341325.40273800411</v>
      </c>
      <c r="AV18" s="751">
        <f t="shared" si="5"/>
        <v>338188.34596553224</v>
      </c>
      <c r="AW18" s="751">
        <f t="shared" si="5"/>
        <v>335030.38937439001</v>
      </c>
      <c r="AX18" s="751">
        <f t="shared" si="5"/>
        <v>342284.05353863252</v>
      </c>
      <c r="AY18" s="40"/>
      <c r="AZ18" s="40"/>
      <c r="BA18" s="40"/>
      <c r="BB18" s="40"/>
      <c r="BC18" s="40"/>
      <c r="BD18" s="40"/>
      <c r="BE18" s="40"/>
      <c r="BF18" s="59"/>
      <c r="BG18" s="51"/>
      <c r="BH18" s="205"/>
      <c r="BI18" s="205"/>
      <c r="BJ18" s="205"/>
      <c r="BK18" s="205"/>
    </row>
    <row r="19" spans="23:63">
      <c r="W19" s="69"/>
      <c r="X19" s="57"/>
      <c r="Y19" s="745" t="s">
        <v>341</v>
      </c>
      <c r="Z19" s="253"/>
      <c r="AA19" s="248">
        <v>17039.340472210792</v>
      </c>
      <c r="AB19" s="248">
        <v>17710.899572621955</v>
      </c>
      <c r="AC19" s="248">
        <v>18252.693168368773</v>
      </c>
      <c r="AD19" s="248">
        <v>17993.989495372243</v>
      </c>
      <c r="AE19" s="248">
        <v>19148.351907412132</v>
      </c>
      <c r="AF19" s="248">
        <v>19827.919784397414</v>
      </c>
      <c r="AG19" s="248">
        <v>19752.213561894539</v>
      </c>
      <c r="AH19" s="248">
        <v>21272.358635457422</v>
      </c>
      <c r="AI19" s="248">
        <v>23101.270796465204</v>
      </c>
      <c r="AJ19" s="248">
        <v>23816.796673639066</v>
      </c>
      <c r="AK19" s="248">
        <v>23810.239540006678</v>
      </c>
      <c r="AL19" s="248">
        <v>24954.208464266554</v>
      </c>
      <c r="AM19" s="248">
        <v>26540.584139100712</v>
      </c>
      <c r="AN19" s="248">
        <v>26805.474843299609</v>
      </c>
      <c r="AO19" s="248">
        <v>27462.611405560285</v>
      </c>
      <c r="AP19" s="248">
        <v>25904.864579621371</v>
      </c>
      <c r="AQ19" s="248">
        <v>24861.807046860104</v>
      </c>
      <c r="AR19" s="248">
        <v>23002.940703837739</v>
      </c>
      <c r="AS19" s="248">
        <v>23886.614413154948</v>
      </c>
      <c r="AT19" s="248">
        <v>17665.821649487909</v>
      </c>
      <c r="AU19" s="248">
        <v>24817.904798776672</v>
      </c>
      <c r="AV19" s="248">
        <v>24493.897692971223</v>
      </c>
      <c r="AW19" s="248">
        <v>23298.289439600117</v>
      </c>
      <c r="AX19" s="248">
        <v>17812.608872947963</v>
      </c>
      <c r="AY19" s="40"/>
      <c r="AZ19" s="40"/>
      <c r="BA19" s="40"/>
      <c r="BB19" s="40"/>
      <c r="BC19" s="40"/>
      <c r="BD19" s="40"/>
      <c r="BE19" s="40"/>
      <c r="BF19" s="50"/>
      <c r="BG19" s="51"/>
      <c r="BH19" s="205"/>
      <c r="BI19" s="205"/>
      <c r="BJ19" s="205"/>
      <c r="BK19" s="205"/>
    </row>
    <row r="20" spans="23:63">
      <c r="W20" s="69"/>
      <c r="X20" s="57"/>
      <c r="Y20" s="750" t="s">
        <v>342</v>
      </c>
      <c r="Z20" s="253"/>
      <c r="AA20" s="248">
        <v>16724.416959034144</v>
      </c>
      <c r="AB20" s="248">
        <v>16510.916098316779</v>
      </c>
      <c r="AC20" s="248">
        <v>16332.436218309382</v>
      </c>
      <c r="AD20" s="248">
        <v>15848.949467173246</v>
      </c>
      <c r="AE20" s="248">
        <v>16007.057350587738</v>
      </c>
      <c r="AF20" s="248">
        <v>15886.093291198553</v>
      </c>
      <c r="AG20" s="248">
        <v>15469.414802998821</v>
      </c>
      <c r="AH20" s="248">
        <v>15626.138575281628</v>
      </c>
      <c r="AI20" s="248">
        <v>15959.431954774342</v>
      </c>
      <c r="AJ20" s="248">
        <v>15553.253380298273</v>
      </c>
      <c r="AK20" s="248">
        <v>14917.874359573232</v>
      </c>
      <c r="AL20" s="248">
        <v>14520.047636054593</v>
      </c>
      <c r="AM20" s="248">
        <v>14373.780155796587</v>
      </c>
      <c r="AN20" s="248">
        <v>14284.345836193146</v>
      </c>
      <c r="AO20" s="248">
        <v>13624.783057232306</v>
      </c>
      <c r="AP20" s="248">
        <v>11460.71020058817</v>
      </c>
      <c r="AQ20" s="248">
        <v>11357.510598082357</v>
      </c>
      <c r="AR20" s="248">
        <v>9471.4689071677913</v>
      </c>
      <c r="AS20" s="248">
        <v>12167.103901349632</v>
      </c>
      <c r="AT20" s="248">
        <v>8372.8858762056352</v>
      </c>
      <c r="AU20" s="248">
        <v>13350.443527403369</v>
      </c>
      <c r="AV20" s="248">
        <v>11515.16510841841</v>
      </c>
      <c r="AW20" s="248">
        <v>11970.662462513859</v>
      </c>
      <c r="AX20" s="248">
        <v>11599.358106451704</v>
      </c>
      <c r="AY20" s="40"/>
      <c r="AZ20" s="40"/>
      <c r="BA20" s="40"/>
      <c r="BB20" s="40"/>
      <c r="BC20" s="40"/>
      <c r="BD20" s="40"/>
      <c r="BE20" s="40"/>
      <c r="BF20" s="50"/>
      <c r="BG20" s="51"/>
      <c r="BH20" s="205"/>
      <c r="BI20" s="205"/>
      <c r="BJ20" s="205"/>
      <c r="BK20" s="205"/>
    </row>
    <row r="21" spans="23:63">
      <c r="W21" s="69"/>
      <c r="X21" s="57"/>
      <c r="Y21" s="750" t="s">
        <v>343</v>
      </c>
      <c r="Z21" s="253"/>
      <c r="AA21" s="248">
        <v>2088.0492160849876</v>
      </c>
      <c r="AB21" s="248">
        <v>2045.2370979236164</v>
      </c>
      <c r="AC21" s="248">
        <v>1977.7969644626455</v>
      </c>
      <c r="AD21" s="248">
        <v>1943.0704882392909</v>
      </c>
      <c r="AE21" s="248">
        <v>1836.6632615890912</v>
      </c>
      <c r="AF21" s="248">
        <v>1882.2224515682126</v>
      </c>
      <c r="AG21" s="248">
        <v>1822.5760395697253</v>
      </c>
      <c r="AH21" s="248">
        <v>1746.1836329507514</v>
      </c>
      <c r="AI21" s="248">
        <v>1747.2346445995202</v>
      </c>
      <c r="AJ21" s="248">
        <v>1775.027384111615</v>
      </c>
      <c r="AK21" s="248">
        <v>1688.0945588620209</v>
      </c>
      <c r="AL21" s="248">
        <v>1760.8232733558873</v>
      </c>
      <c r="AM21" s="248">
        <v>1845.0846387189351</v>
      </c>
      <c r="AN21" s="248">
        <v>1853.1790875508989</v>
      </c>
      <c r="AO21" s="248">
        <v>1794.9744205377092</v>
      </c>
      <c r="AP21" s="248">
        <v>1748.8391393778627</v>
      </c>
      <c r="AQ21" s="248">
        <v>1425.2530197999297</v>
      </c>
      <c r="AR21" s="248">
        <v>913.86612122516999</v>
      </c>
      <c r="AS21" s="248">
        <v>696.41493730359673</v>
      </c>
      <c r="AT21" s="248">
        <v>480.3442066436258</v>
      </c>
      <c r="AU21" s="248">
        <v>556.32328372432801</v>
      </c>
      <c r="AV21" s="248">
        <v>597.9329220624295</v>
      </c>
      <c r="AW21" s="248">
        <v>647.95206203257101</v>
      </c>
      <c r="AX21" s="248">
        <v>647.08727286155863</v>
      </c>
      <c r="AY21" s="40"/>
      <c r="AZ21" s="40"/>
      <c r="BA21" s="40"/>
      <c r="BB21" s="40"/>
      <c r="BC21" s="40"/>
      <c r="BD21" s="40"/>
      <c r="BE21" s="40"/>
      <c r="BF21" s="50"/>
      <c r="BG21" s="51"/>
      <c r="BH21" s="205"/>
      <c r="BI21" s="205"/>
      <c r="BJ21" s="205"/>
      <c r="BK21" s="205"/>
    </row>
    <row r="22" spans="23:63">
      <c r="W22" s="69"/>
      <c r="X22" s="57"/>
      <c r="Y22" s="750" t="s">
        <v>344</v>
      </c>
      <c r="Z22" s="253"/>
      <c r="AA22" s="248">
        <v>26828.00747647179</v>
      </c>
      <c r="AB22" s="248">
        <v>27184.925456390916</v>
      </c>
      <c r="AC22" s="248">
        <v>26962.992421469997</v>
      </c>
      <c r="AD22" s="248">
        <v>27679.725713110154</v>
      </c>
      <c r="AE22" s="248">
        <v>28952.56222688725</v>
      </c>
      <c r="AF22" s="248">
        <v>30747.44439652636</v>
      </c>
      <c r="AG22" s="248">
        <v>30742.484671774106</v>
      </c>
      <c r="AH22" s="248">
        <v>30775.398552439132</v>
      </c>
      <c r="AI22" s="248">
        <v>29684.987539657774</v>
      </c>
      <c r="AJ22" s="248">
        <v>30109.992742309823</v>
      </c>
      <c r="AK22" s="248">
        <v>30767.321799922182</v>
      </c>
      <c r="AL22" s="248">
        <v>30234.198552654587</v>
      </c>
      <c r="AM22" s="248">
        <v>29843.752621126521</v>
      </c>
      <c r="AN22" s="248">
        <v>29380.681701872498</v>
      </c>
      <c r="AO22" s="248">
        <v>29239.216979196335</v>
      </c>
      <c r="AP22" s="248">
        <v>27601.143113266258</v>
      </c>
      <c r="AQ22" s="248">
        <v>26571.388337602733</v>
      </c>
      <c r="AR22" s="248">
        <v>25318.882647671762</v>
      </c>
      <c r="AS22" s="248">
        <v>23184.196422148638</v>
      </c>
      <c r="AT22" s="248">
        <v>21220.089774510037</v>
      </c>
      <c r="AU22" s="248">
        <v>21666.483643502354</v>
      </c>
      <c r="AV22" s="248">
        <v>22242.664294657548</v>
      </c>
      <c r="AW22" s="248">
        <v>20876.013350618792</v>
      </c>
      <c r="AX22" s="248">
        <v>22438.548853272659</v>
      </c>
      <c r="AY22" s="40"/>
      <c r="AZ22" s="40"/>
      <c r="BA22" s="40"/>
      <c r="BB22" s="40"/>
      <c r="BC22" s="40"/>
      <c r="BD22" s="40"/>
      <c r="BE22" s="40"/>
      <c r="BF22" s="50"/>
      <c r="BG22" s="51"/>
      <c r="BH22" s="205"/>
      <c r="BI22" s="205"/>
      <c r="BJ22" s="205"/>
      <c r="BK22" s="205"/>
    </row>
    <row r="23" spans="23:63">
      <c r="W23" s="69"/>
      <c r="X23" s="57"/>
      <c r="Y23" s="501" t="s">
        <v>345</v>
      </c>
      <c r="Z23" s="253"/>
      <c r="AA23" s="248">
        <v>1418.6341171579973</v>
      </c>
      <c r="AB23" s="248">
        <v>1591.2862986056236</v>
      </c>
      <c r="AC23" s="248">
        <v>1720.2308597203391</v>
      </c>
      <c r="AD23" s="248">
        <v>1889.2126996112891</v>
      </c>
      <c r="AE23" s="248">
        <v>1972.1555251566344</v>
      </c>
      <c r="AF23" s="248">
        <v>2237.9482415848438</v>
      </c>
      <c r="AG23" s="248">
        <v>2052.4327326479392</v>
      </c>
      <c r="AH23" s="248">
        <v>1859.2332516827655</v>
      </c>
      <c r="AI23" s="248">
        <v>1734.3353738742937</v>
      </c>
      <c r="AJ23" s="248">
        <v>1615.9361875887098</v>
      </c>
      <c r="AK23" s="248">
        <v>1391.0830825869277</v>
      </c>
      <c r="AL23" s="248">
        <v>1424.2808951511706</v>
      </c>
      <c r="AM23" s="248">
        <v>1482.6405551564239</v>
      </c>
      <c r="AN23" s="248">
        <v>1470.2777070341342</v>
      </c>
      <c r="AO23" s="248">
        <v>1445.5032366018293</v>
      </c>
      <c r="AP23" s="248">
        <v>1410.7309329637808</v>
      </c>
      <c r="AQ23" s="248">
        <v>1311.7090991012649</v>
      </c>
      <c r="AR23" s="248">
        <v>1191.7261739379553</v>
      </c>
      <c r="AS23" s="248">
        <v>908.62793192795095</v>
      </c>
      <c r="AT23" s="248">
        <v>655.28927139687289</v>
      </c>
      <c r="AU23" s="248">
        <v>618.5780358578786</v>
      </c>
      <c r="AV23" s="248">
        <v>1066.737619135439</v>
      </c>
      <c r="AW23" s="248">
        <v>691.71438283203031</v>
      </c>
      <c r="AX23" s="248">
        <v>743.92435921556591</v>
      </c>
      <c r="AY23" s="40"/>
      <c r="AZ23" s="40"/>
      <c r="BA23" s="40"/>
      <c r="BB23" s="40"/>
      <c r="BC23" s="40"/>
      <c r="BD23" s="40"/>
      <c r="BE23" s="40"/>
      <c r="BF23" s="50"/>
      <c r="BG23" s="51"/>
      <c r="BH23" s="205"/>
      <c r="BI23" s="205"/>
      <c r="BJ23" s="205"/>
      <c r="BK23" s="205"/>
    </row>
    <row r="24" spans="23:63">
      <c r="W24" s="69"/>
      <c r="X24" s="57"/>
      <c r="Y24" s="501" t="s">
        <v>346</v>
      </c>
      <c r="Z24" s="253"/>
      <c r="AA24" s="248">
        <v>75238.672380801218</v>
      </c>
      <c r="AB24" s="248">
        <v>78331.427972370206</v>
      </c>
      <c r="AC24" s="248">
        <v>79356.426055738673</v>
      </c>
      <c r="AD24" s="248">
        <v>81664.781160361264</v>
      </c>
      <c r="AE24" s="248">
        <v>85067.590440527885</v>
      </c>
      <c r="AF24" s="248">
        <v>86561.159062837833</v>
      </c>
      <c r="AG24" s="248">
        <v>88302.427658804416</v>
      </c>
      <c r="AH24" s="248">
        <v>87264.365237590857</v>
      </c>
      <c r="AI24" s="248">
        <v>78040.992906628089</v>
      </c>
      <c r="AJ24" s="248">
        <v>80795.280284226072</v>
      </c>
      <c r="AK24" s="248">
        <v>82299.705310941121</v>
      </c>
      <c r="AL24" s="248">
        <v>79980.964024097353</v>
      </c>
      <c r="AM24" s="248">
        <v>80652.953005239149</v>
      </c>
      <c r="AN24" s="248">
        <v>81836.153637682844</v>
      </c>
      <c r="AO24" s="248">
        <v>83491.388854441437</v>
      </c>
      <c r="AP24" s="248">
        <v>80845.85990580068</v>
      </c>
      <c r="AQ24" s="248">
        <v>80872.108676187549</v>
      </c>
      <c r="AR24" s="248">
        <v>79602.506316073108</v>
      </c>
      <c r="AS24" s="248">
        <v>74643.584856335772</v>
      </c>
      <c r="AT24" s="248">
        <v>76815.002535105843</v>
      </c>
      <c r="AU24" s="248">
        <v>75835.277616553023</v>
      </c>
      <c r="AV24" s="248">
        <v>74243.025259200556</v>
      </c>
      <c r="AW24" s="248">
        <v>70939.421135523022</v>
      </c>
      <c r="AX24" s="248">
        <v>77254.269426167171</v>
      </c>
      <c r="AY24" s="40"/>
      <c r="AZ24" s="40"/>
      <c r="BA24" s="40"/>
      <c r="BB24" s="40"/>
      <c r="BC24" s="40"/>
      <c r="BD24" s="40"/>
      <c r="BE24" s="40"/>
      <c r="BF24" s="50"/>
      <c r="BG24" s="51"/>
      <c r="BH24" s="205"/>
      <c r="BI24" s="205"/>
      <c r="BJ24" s="205"/>
      <c r="BK24" s="205"/>
    </row>
    <row r="25" spans="23:63">
      <c r="W25" s="69"/>
      <c r="X25" s="57"/>
      <c r="Y25" s="501" t="s">
        <v>347</v>
      </c>
      <c r="Z25" s="253"/>
      <c r="AA25" s="248">
        <v>4430.6469549224239</v>
      </c>
      <c r="AB25" s="248">
        <v>4485.8038997514632</v>
      </c>
      <c r="AC25" s="248">
        <v>4454.6705751259369</v>
      </c>
      <c r="AD25" s="248">
        <v>4370.7582594145742</v>
      </c>
      <c r="AE25" s="248">
        <v>4380.2198486855805</v>
      </c>
      <c r="AF25" s="248">
        <v>4460.2259788846059</v>
      </c>
      <c r="AG25" s="248">
        <v>4463.5946572579978</v>
      </c>
      <c r="AH25" s="248">
        <v>4620.2811976974353</v>
      </c>
      <c r="AI25" s="248">
        <v>4952.5576068194014</v>
      </c>
      <c r="AJ25" s="248">
        <v>5158.5027900399409</v>
      </c>
      <c r="AK25" s="248">
        <v>5202.6066433201058</v>
      </c>
      <c r="AL25" s="248">
        <v>5358.6273251864641</v>
      </c>
      <c r="AM25" s="248">
        <v>5563.1339689731149</v>
      </c>
      <c r="AN25" s="248">
        <v>5526.217117373908</v>
      </c>
      <c r="AO25" s="248">
        <v>5681.0318132723323</v>
      </c>
      <c r="AP25" s="248">
        <v>5549.6394492988729</v>
      </c>
      <c r="AQ25" s="248">
        <v>5593.7276635027547</v>
      </c>
      <c r="AR25" s="248">
        <v>5098.5250876150385</v>
      </c>
      <c r="AS25" s="248">
        <v>4973.909477703558</v>
      </c>
      <c r="AT25" s="248">
        <v>4583.3186386008074</v>
      </c>
      <c r="AU25" s="248">
        <v>4518.5390172397701</v>
      </c>
      <c r="AV25" s="248">
        <v>5894.6297719803888</v>
      </c>
      <c r="AW25" s="248">
        <v>4841.6831062609845</v>
      </c>
      <c r="AX25" s="248">
        <v>4318.5700233606103</v>
      </c>
      <c r="AY25" s="40"/>
      <c r="AZ25" s="40"/>
      <c r="BA25" s="40"/>
      <c r="BB25" s="40"/>
      <c r="BC25" s="40"/>
      <c r="BD25" s="40"/>
      <c r="BE25" s="40"/>
      <c r="BF25" s="50"/>
      <c r="BG25" s="51"/>
      <c r="BH25" s="205"/>
      <c r="BI25" s="205"/>
      <c r="BJ25" s="205"/>
      <c r="BK25" s="205"/>
    </row>
    <row r="26" spans="23:63">
      <c r="W26" s="69"/>
      <c r="X26" s="57"/>
      <c r="Y26" s="501" t="s">
        <v>348</v>
      </c>
      <c r="Z26" s="253"/>
      <c r="AA26" s="248">
        <v>50012.834189702669</v>
      </c>
      <c r="AB26" s="248">
        <v>50775.14103377104</v>
      </c>
      <c r="AC26" s="248">
        <v>50759.334031566548</v>
      </c>
      <c r="AD26" s="248">
        <v>50333.839467304606</v>
      </c>
      <c r="AE26" s="248">
        <v>51368.72813108065</v>
      </c>
      <c r="AF26" s="248">
        <v>51568.68121214609</v>
      </c>
      <c r="AG26" s="248">
        <v>51613.217391276579</v>
      </c>
      <c r="AH26" s="248">
        <v>51456.192279103125</v>
      </c>
      <c r="AI26" s="248">
        <v>46807.163271437203</v>
      </c>
      <c r="AJ26" s="248">
        <v>47164.247930289304</v>
      </c>
      <c r="AK26" s="248">
        <v>48237.824075750279</v>
      </c>
      <c r="AL26" s="248">
        <v>46820.04383500223</v>
      </c>
      <c r="AM26" s="248">
        <v>46226.491012169507</v>
      </c>
      <c r="AN26" s="248">
        <v>46983.426313191951</v>
      </c>
      <c r="AO26" s="248">
        <v>44574.337919324076</v>
      </c>
      <c r="AP26" s="248">
        <v>42998.935712964281</v>
      </c>
      <c r="AQ26" s="248">
        <v>42894.914939993665</v>
      </c>
      <c r="AR26" s="248">
        <v>42491.445801046168</v>
      </c>
      <c r="AS26" s="248">
        <v>41794.759470888479</v>
      </c>
      <c r="AT26" s="248">
        <v>38340.785308011633</v>
      </c>
      <c r="AU26" s="248">
        <v>37860.520929333979</v>
      </c>
      <c r="AV26" s="248">
        <v>38587.463943760544</v>
      </c>
      <c r="AW26" s="248">
        <v>38996.333078415999</v>
      </c>
      <c r="AX26" s="248">
        <v>43147.066395446302</v>
      </c>
      <c r="AY26" s="40"/>
      <c r="AZ26" s="40"/>
      <c r="BA26" s="40"/>
      <c r="BB26" s="40"/>
      <c r="BC26" s="40"/>
      <c r="BD26" s="40"/>
      <c r="BE26" s="40"/>
      <c r="BF26" s="50"/>
      <c r="BG26" s="51"/>
      <c r="BH26" s="205"/>
      <c r="BI26" s="205"/>
      <c r="BJ26" s="205"/>
      <c r="BK26" s="205"/>
    </row>
    <row r="27" spans="23:63">
      <c r="W27" s="69"/>
      <c r="X27" s="57"/>
      <c r="Y27" s="501" t="s">
        <v>349</v>
      </c>
      <c r="Z27" s="253"/>
      <c r="AA27" s="248">
        <v>177273.11740859388</v>
      </c>
      <c r="AB27" s="248">
        <v>168377.82442985129</v>
      </c>
      <c r="AC27" s="248">
        <v>160950.9280652967</v>
      </c>
      <c r="AD27" s="248">
        <v>160916.89946615123</v>
      </c>
      <c r="AE27" s="248">
        <v>163193.06221863133</v>
      </c>
      <c r="AF27" s="248">
        <v>163690.91514059462</v>
      </c>
      <c r="AG27" s="248">
        <v>167256.44155450483</v>
      </c>
      <c r="AH27" s="248">
        <v>169488.24697195474</v>
      </c>
      <c r="AI27" s="248">
        <v>158951.56159794892</v>
      </c>
      <c r="AJ27" s="248">
        <v>165317.21395672564</v>
      </c>
      <c r="AK27" s="248">
        <v>170116.02257415091</v>
      </c>
      <c r="AL27" s="248">
        <v>167246.40047207367</v>
      </c>
      <c r="AM27" s="248">
        <v>176380.11814989932</v>
      </c>
      <c r="AN27" s="248">
        <v>177472.13168661177</v>
      </c>
      <c r="AO27" s="248">
        <v>181154.21848957939</v>
      </c>
      <c r="AP27" s="248">
        <v>178623.87275495182</v>
      </c>
      <c r="AQ27" s="248">
        <v>186773.47381188502</v>
      </c>
      <c r="AR27" s="248">
        <v>180523.83685126528</v>
      </c>
      <c r="AS27" s="248">
        <v>154961.39024499114</v>
      </c>
      <c r="AT27" s="248">
        <v>145022.21021219244</v>
      </c>
      <c r="AU27" s="248">
        <v>164097.56567092417</v>
      </c>
      <c r="AV27" s="248">
        <v>159059.72690398555</v>
      </c>
      <c r="AW27" s="248">
        <v>163997.67936894376</v>
      </c>
      <c r="AX27" s="248">
        <v>167554.871225726</v>
      </c>
      <c r="AY27" s="40"/>
      <c r="AZ27" s="40"/>
      <c r="BA27" s="40"/>
      <c r="BB27" s="40"/>
      <c r="BC27" s="40"/>
      <c r="BD27" s="40"/>
      <c r="BE27" s="40"/>
      <c r="BF27" s="50"/>
      <c r="BG27" s="51"/>
      <c r="BH27" s="205"/>
      <c r="BI27" s="205"/>
      <c r="BJ27" s="205"/>
      <c r="BK27" s="205"/>
    </row>
    <row r="28" spans="23:63">
      <c r="W28" s="69"/>
      <c r="X28" s="57"/>
      <c r="Y28" s="501" t="s">
        <v>350</v>
      </c>
      <c r="Z28" s="253"/>
      <c r="AA28" s="248">
        <v>19146.656980010554</v>
      </c>
      <c r="AB28" s="248">
        <v>19285.028638890562</v>
      </c>
      <c r="AC28" s="248">
        <v>18907.509059810051</v>
      </c>
      <c r="AD28" s="248">
        <v>18355.719827520021</v>
      </c>
      <c r="AE28" s="248">
        <v>19413.21103377904</v>
      </c>
      <c r="AF28" s="248">
        <v>20106.373188846577</v>
      </c>
      <c r="AG28" s="248">
        <v>21027.323663822401</v>
      </c>
      <c r="AH28" s="248">
        <v>16009.62020293664</v>
      </c>
      <c r="AI28" s="248">
        <v>13908.520703361943</v>
      </c>
      <c r="AJ28" s="248">
        <v>14226.332143293606</v>
      </c>
      <c r="AK28" s="248">
        <v>14767.724602542343</v>
      </c>
      <c r="AL28" s="248">
        <v>13986.559999155374</v>
      </c>
      <c r="AM28" s="248">
        <v>14971.170560744382</v>
      </c>
      <c r="AN28" s="248">
        <v>14695.532866078409</v>
      </c>
      <c r="AO28" s="248">
        <v>14542.401969116478</v>
      </c>
      <c r="AP28" s="248">
        <v>14908.998238663</v>
      </c>
      <c r="AQ28" s="248">
        <v>15424.702861512671</v>
      </c>
      <c r="AR28" s="248">
        <v>14294.720230736986</v>
      </c>
      <c r="AS28" s="248">
        <v>11445.409044826791</v>
      </c>
      <c r="AT28" s="248">
        <v>9989.3423445656717</v>
      </c>
      <c r="AU28" s="248">
        <v>12500.870266051812</v>
      </c>
      <c r="AV28" s="248">
        <v>14101.140990149201</v>
      </c>
      <c r="AW28" s="248">
        <v>12054.017238965118</v>
      </c>
      <c r="AX28" s="248">
        <v>10372.199570478597</v>
      </c>
      <c r="AY28" s="40"/>
      <c r="AZ28" s="40"/>
      <c r="BA28" s="40"/>
      <c r="BB28" s="40"/>
      <c r="BC28" s="40"/>
      <c r="BD28" s="40"/>
      <c r="BE28" s="40"/>
      <c r="BF28" s="50"/>
      <c r="BG28" s="51"/>
      <c r="BH28" s="205"/>
      <c r="BI28" s="205"/>
      <c r="BJ28" s="205"/>
      <c r="BK28" s="205"/>
    </row>
    <row r="29" spans="23:63">
      <c r="W29" s="69"/>
      <c r="X29" s="57"/>
      <c r="Y29" s="501" t="s">
        <v>351</v>
      </c>
      <c r="Z29" s="253"/>
      <c r="AA29" s="248">
        <v>393.88385703943072</v>
      </c>
      <c r="AB29" s="248">
        <v>380.57093963932829</v>
      </c>
      <c r="AC29" s="248">
        <v>366.09279909152457</v>
      </c>
      <c r="AD29" s="248">
        <v>357.30358234410323</v>
      </c>
      <c r="AE29" s="248">
        <v>331.08711210285372</v>
      </c>
      <c r="AF29" s="248">
        <v>336.89951027556441</v>
      </c>
      <c r="AG29" s="248">
        <v>339.43861051253208</v>
      </c>
      <c r="AH29" s="248">
        <v>341.25186496688923</v>
      </c>
      <c r="AI29" s="248">
        <v>357.86411593984741</v>
      </c>
      <c r="AJ29" s="248">
        <v>378.73428173147266</v>
      </c>
      <c r="AK29" s="248">
        <v>374.17441420878248</v>
      </c>
      <c r="AL29" s="248">
        <v>370.4805649713399</v>
      </c>
      <c r="AM29" s="248">
        <v>365.92347650945823</v>
      </c>
      <c r="AN29" s="248">
        <v>339.62344535977064</v>
      </c>
      <c r="AO29" s="248">
        <v>314.0027715667776</v>
      </c>
      <c r="AP29" s="248">
        <v>289.02397421119218</v>
      </c>
      <c r="AQ29" s="248">
        <v>425.73145983327953</v>
      </c>
      <c r="AR29" s="248">
        <v>198.88881117420567</v>
      </c>
      <c r="AS29" s="248">
        <v>200.02459597059774</v>
      </c>
      <c r="AT29" s="248">
        <v>214.27120450015784</v>
      </c>
      <c r="AU29" s="248">
        <v>233.51038045477296</v>
      </c>
      <c r="AV29" s="248">
        <v>386.12251018394039</v>
      </c>
      <c r="AW29" s="248">
        <v>337.19406883649981</v>
      </c>
      <c r="AX29" s="248">
        <v>458.81625095697592</v>
      </c>
      <c r="AY29" s="40"/>
      <c r="AZ29" s="40"/>
      <c r="BA29" s="40"/>
      <c r="BB29" s="40"/>
      <c r="BC29" s="40"/>
      <c r="BD29" s="40"/>
      <c r="BE29" s="40"/>
      <c r="BF29" s="50"/>
      <c r="BG29" s="51"/>
      <c r="BH29" s="205"/>
      <c r="BI29" s="205"/>
      <c r="BJ29" s="205"/>
      <c r="BK29" s="205"/>
    </row>
    <row r="30" spans="23:63">
      <c r="W30" s="69"/>
      <c r="X30" s="754"/>
      <c r="Y30" s="501" t="s">
        <v>352</v>
      </c>
      <c r="Z30" s="250"/>
      <c r="AA30" s="248">
        <v>-17890.350374768892</v>
      </c>
      <c r="AB30" s="248">
        <v>-17991.117225759353</v>
      </c>
      <c r="AC30" s="248">
        <v>-18477.161877762333</v>
      </c>
      <c r="AD30" s="248">
        <v>-19753.32289011672</v>
      </c>
      <c r="AE30" s="248">
        <v>-20699.470648474162</v>
      </c>
      <c r="AF30" s="248">
        <v>-19826.612347234171</v>
      </c>
      <c r="AG30" s="248">
        <v>-19831.934115730975</v>
      </c>
      <c r="AH30" s="248">
        <v>-17127.547158247664</v>
      </c>
      <c r="AI30" s="248">
        <v>-13912.376248295468</v>
      </c>
      <c r="AJ30" s="248">
        <v>-16936.096848554222</v>
      </c>
      <c r="AK30" s="248">
        <v>-14922.736910317346</v>
      </c>
      <c r="AL30" s="248">
        <v>-14220.451619476269</v>
      </c>
      <c r="AM30" s="248">
        <v>-14025.11247722752</v>
      </c>
      <c r="AN30" s="248">
        <v>-15081.566650487826</v>
      </c>
      <c r="AO30" s="248">
        <v>-14318.159491147051</v>
      </c>
      <c r="AP30" s="248">
        <v>-14158.163086356288</v>
      </c>
      <c r="AQ30" s="248">
        <v>-15117.824242331428</v>
      </c>
      <c r="AR30" s="248">
        <v>-15593.49792665711</v>
      </c>
      <c r="AS30" s="248">
        <v>-13854.946573255254</v>
      </c>
      <c r="AT30" s="248">
        <v>-14088.99886703546</v>
      </c>
      <c r="AU30" s="248">
        <v>-14730.614431817992</v>
      </c>
      <c r="AV30" s="248">
        <v>-14000.161050973</v>
      </c>
      <c r="AW30" s="248">
        <v>-13620.570320152801</v>
      </c>
      <c r="AX30" s="248">
        <v>-14063.266818252545</v>
      </c>
      <c r="AY30" s="47"/>
      <c r="AZ30" s="47"/>
      <c r="BA30" s="47"/>
      <c r="BB30" s="47"/>
      <c r="BC30" s="47"/>
      <c r="BD30" s="47"/>
      <c r="BE30" s="47"/>
      <c r="BF30" s="48"/>
      <c r="BG30" s="49"/>
      <c r="BH30" s="205"/>
      <c r="BI30" s="205"/>
      <c r="BJ30" s="205"/>
      <c r="BK30" s="205"/>
    </row>
    <row r="31" spans="23:63">
      <c r="W31" s="69"/>
      <c r="X31" s="932" t="s">
        <v>353</v>
      </c>
      <c r="Y31" s="938"/>
      <c r="Z31" s="938"/>
      <c r="AA31" s="937">
        <f>SUM(AA32:AA46)</f>
        <v>80185.5174187886</v>
      </c>
      <c r="AB31" s="937">
        <f t="shared" ref="AB31:AX31" si="6">SUM(AB32:AB46)</f>
        <v>76878.247590352141</v>
      </c>
      <c r="AC31" s="937">
        <f t="shared" si="6"/>
        <v>76735.66199372636</v>
      </c>
      <c r="AD31" s="937">
        <f t="shared" si="6"/>
        <v>81542.897419543631</v>
      </c>
      <c r="AE31" s="937">
        <f t="shared" si="6"/>
        <v>82956.475770017612</v>
      </c>
      <c r="AF31" s="937">
        <f t="shared" si="6"/>
        <v>86867.530693324486</v>
      </c>
      <c r="AG31" s="937">
        <f t="shared" si="6"/>
        <v>86525.963281376782</v>
      </c>
      <c r="AH31" s="937">
        <f t="shared" si="6"/>
        <v>88309.791381250849</v>
      </c>
      <c r="AI31" s="937">
        <f t="shared" si="6"/>
        <v>97178.415416322998</v>
      </c>
      <c r="AJ31" s="937">
        <f t="shared" si="6"/>
        <v>100681.46442297687</v>
      </c>
      <c r="AK31" s="937">
        <f t="shared" si="6"/>
        <v>102040.47332488775</v>
      </c>
      <c r="AL31" s="937">
        <f t="shared" si="6"/>
        <v>103001.47469135834</v>
      </c>
      <c r="AM31" s="937">
        <f t="shared" si="6"/>
        <v>102839.7908798721</v>
      </c>
      <c r="AN31" s="937">
        <f t="shared" si="6"/>
        <v>100412.51578649417</v>
      </c>
      <c r="AO31" s="937">
        <f t="shared" si="6"/>
        <v>107743.14763178007</v>
      </c>
      <c r="AP31" s="937">
        <f t="shared" si="6"/>
        <v>109061.2578291535</v>
      </c>
      <c r="AQ31" s="937">
        <f t="shared" si="6"/>
        <v>103364.97448662475</v>
      </c>
      <c r="AR31" s="937">
        <f t="shared" si="6"/>
        <v>94444.651568535148</v>
      </c>
      <c r="AS31" s="937">
        <f t="shared" si="6"/>
        <v>83597.452689519065</v>
      </c>
      <c r="AT31" s="937">
        <f t="shared" si="6"/>
        <v>89122.767347180343</v>
      </c>
      <c r="AU31" s="937">
        <f t="shared" si="6"/>
        <v>73850.733800483198</v>
      </c>
      <c r="AV31" s="937">
        <f t="shared" si="6"/>
        <v>74602.671664822745</v>
      </c>
      <c r="AW31" s="937">
        <f t="shared" si="6"/>
        <v>61895.722620600085</v>
      </c>
      <c r="AX31" s="937">
        <f t="shared" si="6"/>
        <v>69161.356279720552</v>
      </c>
      <c r="AY31" s="939"/>
      <c r="AZ31" s="939"/>
      <c r="BA31" s="939"/>
      <c r="BB31" s="939"/>
      <c r="BC31" s="939"/>
      <c r="BD31" s="939"/>
      <c r="BE31" s="939"/>
      <c r="BF31" s="940"/>
      <c r="BG31" s="51"/>
      <c r="BH31" s="205"/>
      <c r="BI31" s="500"/>
      <c r="BJ31" s="499"/>
      <c r="BK31" s="205"/>
    </row>
    <row r="32" spans="23:63">
      <c r="W32" s="69"/>
      <c r="X32" s="933"/>
      <c r="Y32" s="746" t="s">
        <v>354</v>
      </c>
      <c r="Z32" s="253"/>
      <c r="AA32" s="248">
        <v>956.86266633746345</v>
      </c>
      <c r="AB32" s="248">
        <v>924.56175965070315</v>
      </c>
      <c r="AC32" s="248">
        <v>960.8612747833331</v>
      </c>
      <c r="AD32" s="248">
        <v>994.07376164215248</v>
      </c>
      <c r="AE32" s="248">
        <v>1001.1449174230271</v>
      </c>
      <c r="AF32" s="248">
        <v>1011.8675664150792</v>
      </c>
      <c r="AG32" s="248">
        <v>1016.5830013962462</v>
      </c>
      <c r="AH32" s="248">
        <v>1010.9517269436104</v>
      </c>
      <c r="AI32" s="248">
        <v>990.13346365770042</v>
      </c>
      <c r="AJ32" s="248">
        <v>981.0924189264</v>
      </c>
      <c r="AK32" s="248">
        <v>976.74246981752128</v>
      </c>
      <c r="AL32" s="248">
        <v>957.49048903560094</v>
      </c>
      <c r="AM32" s="248">
        <v>931.09355730275809</v>
      </c>
      <c r="AN32" s="248">
        <v>905.68564529586001</v>
      </c>
      <c r="AO32" s="248">
        <v>888.64342783311042</v>
      </c>
      <c r="AP32" s="248">
        <v>864.70178837606954</v>
      </c>
      <c r="AQ32" s="248">
        <v>643.71787330846496</v>
      </c>
      <c r="AR32" s="248">
        <v>851.10959842855493</v>
      </c>
      <c r="AS32" s="248">
        <v>1064.080663766402</v>
      </c>
      <c r="AT32" s="248">
        <v>1974.0666161441932</v>
      </c>
      <c r="AU32" s="248">
        <v>415.82425149641813</v>
      </c>
      <c r="AV32" s="248">
        <v>429.57526096040465</v>
      </c>
      <c r="AW32" s="248">
        <v>197.78998157895646</v>
      </c>
      <c r="AX32" s="248">
        <v>287.84940480466759</v>
      </c>
      <c r="AY32" s="40"/>
      <c r="AZ32" s="40"/>
      <c r="BA32" s="40"/>
      <c r="BB32" s="40"/>
      <c r="BC32" s="40"/>
      <c r="BD32" s="40"/>
      <c r="BE32" s="40"/>
      <c r="BF32" s="50"/>
      <c r="BG32" s="51"/>
      <c r="BH32" s="205"/>
      <c r="BI32" s="205"/>
      <c r="BJ32" s="205"/>
      <c r="BK32" s="205"/>
    </row>
    <row r="33" spans="23:63">
      <c r="W33" s="69"/>
      <c r="X33" s="933"/>
      <c r="Y33" s="750" t="s">
        <v>355</v>
      </c>
      <c r="Z33" s="253"/>
      <c r="AA33" s="248">
        <v>327.96446617915711</v>
      </c>
      <c r="AB33" s="248">
        <v>328.80893500495205</v>
      </c>
      <c r="AC33" s="248">
        <v>324.57624012335384</v>
      </c>
      <c r="AD33" s="248">
        <v>324.6225363405145</v>
      </c>
      <c r="AE33" s="248">
        <v>314.4010104844952</v>
      </c>
      <c r="AF33" s="248">
        <v>322.13017399834331</v>
      </c>
      <c r="AG33" s="248">
        <v>354.26241293749632</v>
      </c>
      <c r="AH33" s="248">
        <v>390.90089198928808</v>
      </c>
      <c r="AI33" s="248">
        <v>441.31361062594937</v>
      </c>
      <c r="AJ33" s="248">
        <v>488.86701532663437</v>
      </c>
      <c r="AK33" s="248">
        <v>517.222127801331</v>
      </c>
      <c r="AL33" s="248">
        <v>531.24115755450362</v>
      </c>
      <c r="AM33" s="248">
        <v>551.77447013513165</v>
      </c>
      <c r="AN33" s="248">
        <v>549.72247833374024</v>
      </c>
      <c r="AO33" s="248">
        <v>563.84318954431114</v>
      </c>
      <c r="AP33" s="248">
        <v>546.26741368919363</v>
      </c>
      <c r="AQ33" s="248">
        <v>551.24415595088533</v>
      </c>
      <c r="AR33" s="248">
        <v>560.48520143991459</v>
      </c>
      <c r="AS33" s="248">
        <v>982.21953554384436</v>
      </c>
      <c r="AT33" s="248">
        <v>806.22879820782543</v>
      </c>
      <c r="AU33" s="248">
        <v>588.98133829206392</v>
      </c>
      <c r="AV33" s="248">
        <v>790.73181176077617</v>
      </c>
      <c r="AW33" s="248">
        <v>586.13874819453565</v>
      </c>
      <c r="AX33" s="248">
        <v>720.6929883793988</v>
      </c>
      <c r="AY33" s="40"/>
      <c r="AZ33" s="40"/>
      <c r="BA33" s="40"/>
      <c r="BB33" s="40"/>
      <c r="BC33" s="40"/>
      <c r="BD33" s="40"/>
      <c r="BE33" s="40"/>
      <c r="BF33" s="50"/>
      <c r="BG33" s="51"/>
      <c r="BH33" s="205"/>
      <c r="BI33" s="205"/>
      <c r="BJ33" s="205"/>
      <c r="BK33" s="205"/>
    </row>
    <row r="34" spans="23:63">
      <c r="W34" s="69"/>
      <c r="X34" s="933"/>
      <c r="Y34" s="750" t="s">
        <v>356</v>
      </c>
      <c r="Z34" s="253"/>
      <c r="AA34" s="248">
        <v>7758.9919473103701</v>
      </c>
      <c r="AB34" s="248">
        <v>7569.6859938956432</v>
      </c>
      <c r="AC34" s="248">
        <v>7713.0324348304503</v>
      </c>
      <c r="AD34" s="248">
        <v>7835.410030039985</v>
      </c>
      <c r="AE34" s="248">
        <v>7742.1838289688103</v>
      </c>
      <c r="AF34" s="248">
        <v>7860.4432849272625</v>
      </c>
      <c r="AG34" s="248">
        <v>7651.9743280650982</v>
      </c>
      <c r="AH34" s="248">
        <v>7424.8809419523359</v>
      </c>
      <c r="AI34" s="248">
        <v>7278.2921443886671</v>
      </c>
      <c r="AJ34" s="248">
        <v>7159.0696210033529</v>
      </c>
      <c r="AK34" s="248">
        <v>6946.8703819183511</v>
      </c>
      <c r="AL34" s="248">
        <v>7068.0524632214301</v>
      </c>
      <c r="AM34" s="248">
        <v>7134.5683269030897</v>
      </c>
      <c r="AN34" s="248">
        <v>7064.6312888620587</v>
      </c>
      <c r="AO34" s="248">
        <v>7151.239477197305</v>
      </c>
      <c r="AP34" s="248">
        <v>7125.5393887716709</v>
      </c>
      <c r="AQ34" s="248">
        <v>7046.5765237551832</v>
      </c>
      <c r="AR34" s="248">
        <v>6900.3341505324779</v>
      </c>
      <c r="AS34" s="248">
        <v>5246.038839354359</v>
      </c>
      <c r="AT34" s="248">
        <v>7222.7998467909829</v>
      </c>
      <c r="AU34" s="248">
        <v>5802.7160071173093</v>
      </c>
      <c r="AV34" s="248">
        <v>6454.9165344231951</v>
      </c>
      <c r="AW34" s="248">
        <v>3280.6274315889405</v>
      </c>
      <c r="AX34" s="248">
        <v>4619.3872501034139</v>
      </c>
      <c r="AY34" s="40"/>
      <c r="AZ34" s="40"/>
      <c r="BA34" s="40"/>
      <c r="BB34" s="40"/>
      <c r="BC34" s="40"/>
      <c r="BD34" s="40"/>
      <c r="BE34" s="40"/>
      <c r="BF34" s="50"/>
      <c r="BG34" s="51"/>
      <c r="BH34" s="205"/>
      <c r="BI34" s="205"/>
      <c r="BJ34" s="205"/>
      <c r="BK34" s="205"/>
    </row>
    <row r="35" spans="23:63">
      <c r="W35" s="69"/>
      <c r="X35" s="933"/>
      <c r="Y35" s="750" t="s">
        <v>357</v>
      </c>
      <c r="Z35" s="253"/>
      <c r="AA35" s="248">
        <v>10517.030814656033</v>
      </c>
      <c r="AB35" s="248">
        <v>10416.391886246807</v>
      </c>
      <c r="AC35" s="248">
        <v>10265.707934285327</v>
      </c>
      <c r="AD35" s="248">
        <v>10285.951179710848</v>
      </c>
      <c r="AE35" s="248">
        <v>9745.7579022028058</v>
      </c>
      <c r="AF35" s="248">
        <v>10266.336709638465</v>
      </c>
      <c r="AG35" s="248">
        <v>10083.890000902127</v>
      </c>
      <c r="AH35" s="248">
        <v>9872.8810416015112</v>
      </c>
      <c r="AI35" s="248">
        <v>10123.570363074405</v>
      </c>
      <c r="AJ35" s="248">
        <v>10489.760583688394</v>
      </c>
      <c r="AK35" s="248">
        <v>10090.670147798664</v>
      </c>
      <c r="AL35" s="248">
        <v>10930.448195868068</v>
      </c>
      <c r="AM35" s="248">
        <v>11780.775928112487</v>
      </c>
      <c r="AN35" s="248">
        <v>11780.615663343362</v>
      </c>
      <c r="AO35" s="248">
        <v>12041.530480560623</v>
      </c>
      <c r="AP35" s="248">
        <v>12374.918451597638</v>
      </c>
      <c r="AQ35" s="248">
        <v>11203.323656877203</v>
      </c>
      <c r="AR35" s="248">
        <v>8381.5741712074123</v>
      </c>
      <c r="AS35" s="248">
        <v>8266.7354965495961</v>
      </c>
      <c r="AT35" s="248">
        <v>7975.8929494635377</v>
      </c>
      <c r="AU35" s="248">
        <v>7563.3828864946963</v>
      </c>
      <c r="AV35" s="248">
        <v>8096.3939863039659</v>
      </c>
      <c r="AW35" s="248">
        <v>9021.4227199634151</v>
      </c>
      <c r="AX35" s="248">
        <v>8053.3940031470693</v>
      </c>
      <c r="AY35" s="40"/>
      <c r="AZ35" s="40"/>
      <c r="BA35" s="40"/>
      <c r="BB35" s="40"/>
      <c r="BC35" s="40"/>
      <c r="BD35" s="40"/>
      <c r="BE35" s="40"/>
      <c r="BF35" s="50"/>
      <c r="BG35" s="51"/>
      <c r="BH35" s="205"/>
      <c r="BI35" s="205"/>
      <c r="BJ35" s="205"/>
      <c r="BK35" s="205"/>
    </row>
    <row r="36" spans="23:63">
      <c r="W36" s="69"/>
      <c r="X36" s="933"/>
      <c r="Y36" s="750" t="s">
        <v>358</v>
      </c>
      <c r="Z36" s="253"/>
      <c r="AA36" s="248">
        <v>471.77881071984069</v>
      </c>
      <c r="AB36" s="248">
        <v>487.73207647699491</v>
      </c>
      <c r="AC36" s="248">
        <v>492.94054721665219</v>
      </c>
      <c r="AD36" s="248">
        <v>508.3855612954373</v>
      </c>
      <c r="AE36" s="248">
        <v>502.20210580801876</v>
      </c>
      <c r="AF36" s="248">
        <v>538.12885214617506</v>
      </c>
      <c r="AG36" s="248">
        <v>530.75209275741292</v>
      </c>
      <c r="AH36" s="248">
        <v>523.86142551738612</v>
      </c>
      <c r="AI36" s="248">
        <v>536.37248260503748</v>
      </c>
      <c r="AJ36" s="248">
        <v>553.71778192012118</v>
      </c>
      <c r="AK36" s="248">
        <v>534.60470053059032</v>
      </c>
      <c r="AL36" s="248">
        <v>508.6512582427909</v>
      </c>
      <c r="AM36" s="248">
        <v>485.48935416004741</v>
      </c>
      <c r="AN36" s="248">
        <v>435.18001208242276</v>
      </c>
      <c r="AO36" s="248">
        <v>382.32142082475042</v>
      </c>
      <c r="AP36" s="248">
        <v>331.39324302231768</v>
      </c>
      <c r="AQ36" s="248">
        <v>697.0827449775021</v>
      </c>
      <c r="AR36" s="248">
        <v>592.27110599951413</v>
      </c>
      <c r="AS36" s="248">
        <v>520.36011748727799</v>
      </c>
      <c r="AT36" s="248">
        <v>377.57832245557023</v>
      </c>
      <c r="AU36" s="248">
        <v>327.6951658633148</v>
      </c>
      <c r="AV36" s="248">
        <v>536.63805250459836</v>
      </c>
      <c r="AW36" s="248">
        <v>293.87039101550221</v>
      </c>
      <c r="AX36" s="248">
        <v>317.03077588447422</v>
      </c>
      <c r="AY36" s="40"/>
      <c r="AZ36" s="40"/>
      <c r="BA36" s="40"/>
      <c r="BB36" s="40"/>
      <c r="BC36" s="40"/>
      <c r="BD36" s="40"/>
      <c r="BE36" s="40"/>
      <c r="BF36" s="50"/>
      <c r="BG36" s="51"/>
      <c r="BH36" s="205"/>
      <c r="BI36" s="205"/>
      <c r="BJ36" s="205"/>
      <c r="BK36" s="205"/>
    </row>
    <row r="37" spans="23:63">
      <c r="W37" s="69"/>
      <c r="X37" s="933"/>
      <c r="Y37" s="750" t="s">
        <v>359</v>
      </c>
      <c r="Z37" s="253"/>
      <c r="AA37" s="248">
        <v>1218.3194079575389</v>
      </c>
      <c r="AB37" s="248">
        <v>1293.8845134399689</v>
      </c>
      <c r="AC37" s="248">
        <v>1353.1920107377364</v>
      </c>
      <c r="AD37" s="248">
        <v>1432.3816463260471</v>
      </c>
      <c r="AE37" s="248">
        <v>1472.3701846451283</v>
      </c>
      <c r="AF37" s="248">
        <v>1580.9743390254523</v>
      </c>
      <c r="AG37" s="248">
        <v>1613.9919875698786</v>
      </c>
      <c r="AH37" s="248">
        <v>1656.2673515936394</v>
      </c>
      <c r="AI37" s="248">
        <v>1738.8745135469073</v>
      </c>
      <c r="AJ37" s="248">
        <v>1822.274014782621</v>
      </c>
      <c r="AK37" s="248">
        <v>1837.7671955211299</v>
      </c>
      <c r="AL37" s="248">
        <v>1815.3898255739475</v>
      </c>
      <c r="AM37" s="248">
        <v>1806.1255875346712</v>
      </c>
      <c r="AN37" s="248">
        <v>1737.3133219602705</v>
      </c>
      <c r="AO37" s="248">
        <v>1690.0984845500409</v>
      </c>
      <c r="AP37" s="248">
        <v>1615.5548760021259</v>
      </c>
      <c r="AQ37" s="248">
        <v>2073.4707536286783</v>
      </c>
      <c r="AR37" s="248">
        <v>2239.676460011367</v>
      </c>
      <c r="AS37" s="248">
        <v>2312.2125851555024</v>
      </c>
      <c r="AT37" s="248">
        <v>2231.400154865571</v>
      </c>
      <c r="AU37" s="248">
        <v>1742.7673754027064</v>
      </c>
      <c r="AV37" s="248">
        <v>1977.6824261690133</v>
      </c>
      <c r="AW37" s="248">
        <v>1340.321194085044</v>
      </c>
      <c r="AX37" s="248">
        <v>2511.5631077761109</v>
      </c>
      <c r="AY37" s="40"/>
      <c r="AZ37" s="40"/>
      <c r="BA37" s="40"/>
      <c r="BB37" s="40"/>
      <c r="BC37" s="40"/>
      <c r="BD37" s="40"/>
      <c r="BE37" s="40"/>
      <c r="BF37" s="50"/>
      <c r="BG37" s="51"/>
      <c r="BH37" s="205"/>
      <c r="BI37" s="205"/>
      <c r="BJ37" s="205"/>
      <c r="BK37" s="205"/>
    </row>
    <row r="38" spans="23:63">
      <c r="W38" s="69"/>
      <c r="X38" s="933"/>
      <c r="Y38" s="750" t="s">
        <v>360</v>
      </c>
      <c r="Z38" s="253"/>
      <c r="AA38" s="248">
        <v>1149.8302416348808</v>
      </c>
      <c r="AB38" s="248">
        <v>1258.3137755021774</v>
      </c>
      <c r="AC38" s="248">
        <v>1338.4956407362326</v>
      </c>
      <c r="AD38" s="248">
        <v>1438.457945941436</v>
      </c>
      <c r="AE38" s="248">
        <v>1491.9573243544755</v>
      </c>
      <c r="AF38" s="248">
        <v>1651.3954095172492</v>
      </c>
      <c r="AG38" s="248">
        <v>1778.9292185447459</v>
      </c>
      <c r="AH38" s="248">
        <v>1903.8012686802103</v>
      </c>
      <c r="AI38" s="248">
        <v>2107.9418784947866</v>
      </c>
      <c r="AJ38" s="248">
        <v>2321.2796412141674</v>
      </c>
      <c r="AK38" s="248">
        <v>2417.232667618277</v>
      </c>
      <c r="AL38" s="248">
        <v>2489.0157946647309</v>
      </c>
      <c r="AM38" s="248">
        <v>2586.8144538251477</v>
      </c>
      <c r="AN38" s="248">
        <v>2575.9406859221813</v>
      </c>
      <c r="AO38" s="248">
        <v>2603.4829697687187</v>
      </c>
      <c r="AP38" s="248">
        <v>2575.6574334597481</v>
      </c>
      <c r="AQ38" s="248">
        <v>2475.7440461860074</v>
      </c>
      <c r="AR38" s="248">
        <v>2007.5392888443139</v>
      </c>
      <c r="AS38" s="248">
        <v>2181.1051713331985</v>
      </c>
      <c r="AT38" s="248">
        <v>2305.7813580820807</v>
      </c>
      <c r="AU38" s="248">
        <v>1507.4383557191993</v>
      </c>
      <c r="AV38" s="248">
        <v>1290.1582239806551</v>
      </c>
      <c r="AW38" s="248">
        <v>1221.0101157604747</v>
      </c>
      <c r="AX38" s="248">
        <v>1420.4922190264776</v>
      </c>
      <c r="AY38" s="40"/>
      <c r="AZ38" s="40"/>
      <c r="BA38" s="40"/>
      <c r="BB38" s="40"/>
      <c r="BC38" s="40"/>
      <c r="BD38" s="40"/>
      <c r="BE38" s="40"/>
      <c r="BF38" s="50"/>
      <c r="BG38" s="51"/>
      <c r="BH38" s="205"/>
      <c r="BI38" s="205"/>
      <c r="BJ38" s="205"/>
      <c r="BK38" s="205"/>
    </row>
    <row r="39" spans="23:63">
      <c r="W39" s="69"/>
      <c r="X39" s="933"/>
      <c r="Y39" s="750" t="s">
        <v>361</v>
      </c>
      <c r="Z39" s="253"/>
      <c r="AA39" s="248">
        <v>11975.72278112891</v>
      </c>
      <c r="AB39" s="248">
        <v>12022.458733373991</v>
      </c>
      <c r="AC39" s="248">
        <v>13347.056386680919</v>
      </c>
      <c r="AD39" s="248">
        <v>14629.053837571715</v>
      </c>
      <c r="AE39" s="248">
        <v>13729.527076517874</v>
      </c>
      <c r="AF39" s="248">
        <v>15778.339349279471</v>
      </c>
      <c r="AG39" s="248">
        <v>15313.71371683186</v>
      </c>
      <c r="AH39" s="248">
        <v>15468.541331039809</v>
      </c>
      <c r="AI39" s="248">
        <v>16232.79050712643</v>
      </c>
      <c r="AJ39" s="248">
        <v>16727.749194945372</v>
      </c>
      <c r="AK39" s="248">
        <v>15768.016692247074</v>
      </c>
      <c r="AL39" s="248">
        <v>16522.800689036383</v>
      </c>
      <c r="AM39" s="248">
        <v>16909.802633059473</v>
      </c>
      <c r="AN39" s="248">
        <v>14920.526944517884</v>
      </c>
      <c r="AO39" s="248">
        <v>14834.613003721044</v>
      </c>
      <c r="AP39" s="248">
        <v>14771.871407665481</v>
      </c>
      <c r="AQ39" s="248">
        <v>13520.102906242197</v>
      </c>
      <c r="AR39" s="248">
        <v>11432.335586131101</v>
      </c>
      <c r="AS39" s="248">
        <v>13179.859563164116</v>
      </c>
      <c r="AT39" s="248">
        <v>13362.956024454928</v>
      </c>
      <c r="AU39" s="248">
        <v>10485.190025727754</v>
      </c>
      <c r="AV39" s="248">
        <v>12594.402883266668</v>
      </c>
      <c r="AW39" s="248">
        <v>11964.470372793725</v>
      </c>
      <c r="AX39" s="248">
        <v>15870.47889387091</v>
      </c>
      <c r="AY39" s="40"/>
      <c r="AZ39" s="40"/>
      <c r="BA39" s="40"/>
      <c r="BB39" s="40"/>
      <c r="BC39" s="40"/>
      <c r="BD39" s="40"/>
      <c r="BE39" s="40"/>
      <c r="BF39" s="50"/>
      <c r="BG39" s="51"/>
      <c r="BH39" s="205"/>
      <c r="BI39" s="205"/>
      <c r="BJ39" s="205"/>
      <c r="BK39" s="205"/>
    </row>
    <row r="40" spans="23:63">
      <c r="W40" s="69"/>
      <c r="X40" s="933"/>
      <c r="Y40" s="750" t="s">
        <v>362</v>
      </c>
      <c r="Z40" s="253"/>
      <c r="AA40" s="248">
        <v>8144.9306523968626</v>
      </c>
      <c r="AB40" s="248">
        <v>8533.7738765375634</v>
      </c>
      <c r="AC40" s="248">
        <v>8885.5485328580307</v>
      </c>
      <c r="AD40" s="248">
        <v>9280.4413552597853</v>
      </c>
      <c r="AE40" s="248">
        <v>9319.2923912471251</v>
      </c>
      <c r="AF40" s="248">
        <v>10057.938127335339</v>
      </c>
      <c r="AG40" s="248">
        <v>10226.120601380549</v>
      </c>
      <c r="AH40" s="248">
        <v>10503.870812049898</v>
      </c>
      <c r="AI40" s="248">
        <v>11317.595811058498</v>
      </c>
      <c r="AJ40" s="248">
        <v>12067.06389269168</v>
      </c>
      <c r="AK40" s="248">
        <v>12218.123308778064</v>
      </c>
      <c r="AL40" s="248">
        <v>12756.634862199751</v>
      </c>
      <c r="AM40" s="248">
        <v>13340.282934538462</v>
      </c>
      <c r="AN40" s="248">
        <v>13183.05003103998</v>
      </c>
      <c r="AO40" s="248">
        <v>13427.822407605008</v>
      </c>
      <c r="AP40" s="248">
        <v>13370.599367870678</v>
      </c>
      <c r="AQ40" s="248">
        <v>11283.794256398796</v>
      </c>
      <c r="AR40" s="248">
        <v>10143.586734635081</v>
      </c>
      <c r="AS40" s="248">
        <v>7969.5649544255293</v>
      </c>
      <c r="AT40" s="248">
        <v>7433.1167500267957</v>
      </c>
      <c r="AU40" s="248">
        <v>9971.1512676806142</v>
      </c>
      <c r="AV40" s="248">
        <v>11140.91773566801</v>
      </c>
      <c r="AW40" s="248">
        <v>9729.5444290730284</v>
      </c>
      <c r="AX40" s="248">
        <v>11920.383121871737</v>
      </c>
      <c r="AY40" s="40"/>
      <c r="AZ40" s="40"/>
      <c r="BA40" s="40"/>
      <c r="BB40" s="40"/>
      <c r="BC40" s="40"/>
      <c r="BD40" s="40"/>
      <c r="BE40" s="40"/>
      <c r="BF40" s="50"/>
      <c r="BG40" s="51"/>
      <c r="BH40" s="205"/>
      <c r="BI40" s="205"/>
      <c r="BJ40" s="205"/>
      <c r="BK40" s="205"/>
    </row>
    <row r="41" spans="23:63">
      <c r="W41" s="69"/>
      <c r="X41" s="933"/>
      <c r="Y41" s="750" t="s">
        <v>363</v>
      </c>
      <c r="Z41" s="253"/>
      <c r="AA41" s="248">
        <v>4854.7379475481248</v>
      </c>
      <c r="AB41" s="248">
        <v>4988.6621505547982</v>
      </c>
      <c r="AC41" s="248">
        <v>5071.1453566893733</v>
      </c>
      <c r="AD41" s="248">
        <v>5230.9763569894421</v>
      </c>
      <c r="AE41" s="248">
        <v>5166.040700422941</v>
      </c>
      <c r="AF41" s="248">
        <v>5497.217121038143</v>
      </c>
      <c r="AG41" s="248">
        <v>5583.6026277710707</v>
      </c>
      <c r="AH41" s="248">
        <v>5720.9161377077435</v>
      </c>
      <c r="AI41" s="248">
        <v>6072.8901198588273</v>
      </c>
      <c r="AJ41" s="248">
        <v>6420.7482805904874</v>
      </c>
      <c r="AK41" s="248">
        <v>6425.7846620663877</v>
      </c>
      <c r="AL41" s="248">
        <v>6716.0662897960092</v>
      </c>
      <c r="AM41" s="248">
        <v>7078.529594853866</v>
      </c>
      <c r="AN41" s="248">
        <v>7071.3829475571511</v>
      </c>
      <c r="AO41" s="248">
        <v>7197.4081525016481</v>
      </c>
      <c r="AP41" s="248">
        <v>7225.9811205948936</v>
      </c>
      <c r="AQ41" s="248">
        <v>6214.6345295491128</v>
      </c>
      <c r="AR41" s="248">
        <v>6224.0560572178265</v>
      </c>
      <c r="AS41" s="248">
        <v>5469.0709836320721</v>
      </c>
      <c r="AT41" s="248">
        <v>4830.6282248093639</v>
      </c>
      <c r="AU41" s="248">
        <v>4680.4626316896783</v>
      </c>
      <c r="AV41" s="248">
        <v>3989.1896348748728</v>
      </c>
      <c r="AW41" s="248">
        <v>4077.9948942918581</v>
      </c>
      <c r="AX41" s="248">
        <v>4802.7999575945933</v>
      </c>
      <c r="AY41" s="40"/>
      <c r="AZ41" s="40"/>
      <c r="BA41" s="40"/>
      <c r="BB41" s="40"/>
      <c r="BC41" s="40"/>
      <c r="BD41" s="40"/>
      <c r="BE41" s="40"/>
      <c r="BF41" s="50"/>
      <c r="BG41" s="51"/>
      <c r="BH41" s="205"/>
      <c r="BI41" s="205"/>
      <c r="BJ41" s="205"/>
      <c r="BK41" s="205"/>
    </row>
    <row r="42" spans="23:63">
      <c r="W42" s="69"/>
      <c r="X42" s="933"/>
      <c r="Y42" s="750" t="s">
        <v>364</v>
      </c>
      <c r="Z42" s="253"/>
      <c r="AA42" s="248">
        <v>8481.4496551972134</v>
      </c>
      <c r="AB42" s="248">
        <v>9379.6875937118184</v>
      </c>
      <c r="AC42" s="248">
        <v>10278.670911965493</v>
      </c>
      <c r="AD42" s="248">
        <v>11264.154988738244</v>
      </c>
      <c r="AE42" s="248">
        <v>11707.165447951165</v>
      </c>
      <c r="AF42" s="248">
        <v>13061.888690482772</v>
      </c>
      <c r="AG42" s="248">
        <v>13919.152025171716</v>
      </c>
      <c r="AH42" s="248">
        <v>15012.817384104315</v>
      </c>
      <c r="AI42" s="248">
        <v>16724.238343591798</v>
      </c>
      <c r="AJ42" s="248">
        <v>18297.203176627958</v>
      </c>
      <c r="AK42" s="248">
        <v>18970.99145153975</v>
      </c>
      <c r="AL42" s="248">
        <v>19263.917189208692</v>
      </c>
      <c r="AM42" s="248">
        <v>19672.695294740955</v>
      </c>
      <c r="AN42" s="248">
        <v>18889.791802042597</v>
      </c>
      <c r="AO42" s="248">
        <v>18879.473729081721</v>
      </c>
      <c r="AP42" s="248">
        <v>18437.078804671695</v>
      </c>
      <c r="AQ42" s="248">
        <v>19693.459285567948</v>
      </c>
      <c r="AR42" s="248">
        <v>18819.55621459625</v>
      </c>
      <c r="AS42" s="248">
        <v>14109.194818667464</v>
      </c>
      <c r="AT42" s="248">
        <v>13907.705713119833</v>
      </c>
      <c r="AU42" s="248">
        <v>12419.118522096136</v>
      </c>
      <c r="AV42" s="248">
        <v>11854.558276228077</v>
      </c>
      <c r="AW42" s="248">
        <v>12564.604013112903</v>
      </c>
      <c r="AX42" s="248">
        <v>11954.081066237784</v>
      </c>
      <c r="AY42" s="40"/>
      <c r="AZ42" s="40"/>
      <c r="BA42" s="40"/>
      <c r="BB42" s="40"/>
      <c r="BC42" s="40"/>
      <c r="BD42" s="40"/>
      <c r="BE42" s="40"/>
      <c r="BF42" s="50"/>
      <c r="BG42" s="51"/>
      <c r="BH42" s="205"/>
      <c r="BI42" s="205"/>
      <c r="BJ42" s="205"/>
      <c r="BK42" s="205"/>
    </row>
    <row r="43" spans="23:63">
      <c r="W43" s="69"/>
      <c r="X43" s="933"/>
      <c r="Y43" s="750" t="s">
        <v>365</v>
      </c>
      <c r="Z43" s="253"/>
      <c r="AA43" s="248">
        <v>838.97630523021564</v>
      </c>
      <c r="AB43" s="248">
        <v>865.96147535155967</v>
      </c>
      <c r="AC43" s="248">
        <v>880.82649233796099</v>
      </c>
      <c r="AD43" s="248">
        <v>906.33101419941352</v>
      </c>
      <c r="AE43" s="248">
        <v>900.37558970072394</v>
      </c>
      <c r="AF43" s="248">
        <v>966.01313654449302</v>
      </c>
      <c r="AG43" s="248">
        <v>956.41804797604516</v>
      </c>
      <c r="AH43" s="248">
        <v>940.76092450537965</v>
      </c>
      <c r="AI43" s="248">
        <v>968.69218535688367</v>
      </c>
      <c r="AJ43" s="248">
        <v>1008.1977910768484</v>
      </c>
      <c r="AK43" s="248">
        <v>987.26499246733192</v>
      </c>
      <c r="AL43" s="248">
        <v>954.65194630255439</v>
      </c>
      <c r="AM43" s="248">
        <v>918.83557924785737</v>
      </c>
      <c r="AN43" s="248">
        <v>839.9257401351357</v>
      </c>
      <c r="AO43" s="248">
        <v>755.41268755022622</v>
      </c>
      <c r="AP43" s="248">
        <v>673.04531041957807</v>
      </c>
      <c r="AQ43" s="248">
        <v>769.19395052446635</v>
      </c>
      <c r="AR43" s="248">
        <v>365.30900840183398</v>
      </c>
      <c r="AS43" s="248">
        <v>357.3552550184836</v>
      </c>
      <c r="AT43" s="248">
        <v>234.24426721989948</v>
      </c>
      <c r="AU43" s="248">
        <v>403.79540047985637</v>
      </c>
      <c r="AV43" s="248">
        <v>145.26391297927449</v>
      </c>
      <c r="AW43" s="248">
        <v>234.31154916405066</v>
      </c>
      <c r="AX43" s="248">
        <v>128.76967306732857</v>
      </c>
      <c r="AY43" s="40"/>
      <c r="AZ43" s="40"/>
      <c r="BA43" s="40"/>
      <c r="BB43" s="40"/>
      <c r="BC43" s="40"/>
      <c r="BD43" s="40"/>
      <c r="BE43" s="40"/>
      <c r="BF43" s="50"/>
      <c r="BG43" s="51"/>
      <c r="BH43" s="205"/>
      <c r="BI43" s="205"/>
      <c r="BJ43" s="205"/>
      <c r="BK43" s="205"/>
    </row>
    <row r="44" spans="23:63">
      <c r="W44" s="69"/>
      <c r="X44" s="933"/>
      <c r="Y44" s="750" t="s">
        <v>366</v>
      </c>
      <c r="Z44" s="253"/>
      <c r="AA44" s="248">
        <v>11876.057506767536</v>
      </c>
      <c r="AB44" s="248">
        <v>10804.368933615588</v>
      </c>
      <c r="AC44" s="248">
        <v>10687.345333799436</v>
      </c>
      <c r="AD44" s="248">
        <v>10703.368697054324</v>
      </c>
      <c r="AE44" s="248">
        <v>10009.072708592759</v>
      </c>
      <c r="AF44" s="248">
        <v>9868.6582949803906</v>
      </c>
      <c r="AG44" s="248">
        <v>10744.078666970267</v>
      </c>
      <c r="AH44" s="248">
        <v>10938.312340898185</v>
      </c>
      <c r="AI44" s="248">
        <v>11547.3443221416</v>
      </c>
      <c r="AJ44" s="248">
        <v>12246.735601919752</v>
      </c>
      <c r="AK44" s="248">
        <v>12654.68388164972</v>
      </c>
      <c r="AL44" s="248">
        <v>12310.095050210643</v>
      </c>
      <c r="AM44" s="248">
        <v>12683.476429683245</v>
      </c>
      <c r="AN44" s="248">
        <v>11909.583085196862</v>
      </c>
      <c r="AO44" s="248">
        <v>11364.695648436564</v>
      </c>
      <c r="AP44" s="248">
        <v>10701.323070572931</v>
      </c>
      <c r="AQ44" s="248">
        <v>11161.052884266233</v>
      </c>
      <c r="AR44" s="248">
        <v>9529.382361208809</v>
      </c>
      <c r="AS44" s="248">
        <v>9742.6902254209053</v>
      </c>
      <c r="AT44" s="248">
        <v>10436.665437342608</v>
      </c>
      <c r="AU44" s="248">
        <v>6640.5485713048738</v>
      </c>
      <c r="AV44" s="248">
        <v>7274.4759056567354</v>
      </c>
      <c r="AW44" s="248">
        <v>6049.5979264825937</v>
      </c>
      <c r="AX44" s="248">
        <v>8204.7928975238519</v>
      </c>
      <c r="AY44" s="40"/>
      <c r="AZ44" s="40"/>
      <c r="BA44" s="40"/>
      <c r="BB44" s="40"/>
      <c r="BC44" s="40"/>
      <c r="BD44" s="40"/>
      <c r="BE44" s="40"/>
      <c r="BF44" s="50"/>
      <c r="BG44" s="51"/>
      <c r="BH44" s="205"/>
      <c r="BI44" s="205"/>
      <c r="BJ44" s="205"/>
      <c r="BK44" s="205"/>
    </row>
    <row r="45" spans="23:63">
      <c r="W45" s="69"/>
      <c r="X45" s="933"/>
      <c r="Y45" s="750" t="s">
        <v>367</v>
      </c>
      <c r="Z45" s="253"/>
      <c r="AA45" s="248">
        <v>735.06696819069987</v>
      </c>
      <c r="AB45" s="248">
        <v>802.98346807295047</v>
      </c>
      <c r="AC45" s="248">
        <v>866.09926601786958</v>
      </c>
      <c r="AD45" s="248">
        <v>936.9740847811446</v>
      </c>
      <c r="AE45" s="248">
        <v>974.68679560768032</v>
      </c>
      <c r="AF45" s="248">
        <v>1079.4732682122278</v>
      </c>
      <c r="AG45" s="248">
        <v>1163.6580284784084</v>
      </c>
      <c r="AH45" s="248">
        <v>1246.8242891525574</v>
      </c>
      <c r="AI45" s="248">
        <v>1386.0608928442227</v>
      </c>
      <c r="AJ45" s="248">
        <v>1532.1841203240358</v>
      </c>
      <c r="AK45" s="248">
        <v>1603.8202833937469</v>
      </c>
      <c r="AL45" s="248">
        <v>1760.9734584355663</v>
      </c>
      <c r="AM45" s="248">
        <v>1932.4509827342788</v>
      </c>
      <c r="AN45" s="248">
        <v>2023.2809957298462</v>
      </c>
      <c r="AO45" s="248">
        <v>2118.2125471662807</v>
      </c>
      <c r="AP45" s="248">
        <v>2179.0389196689375</v>
      </c>
      <c r="AQ45" s="248">
        <v>2008.2093352613776</v>
      </c>
      <c r="AR45" s="248">
        <v>2063.6270700042965</v>
      </c>
      <c r="AS45" s="248">
        <v>2305.9448955214675</v>
      </c>
      <c r="AT45" s="248">
        <v>2421.6402919834868</v>
      </c>
      <c r="AU45" s="248">
        <v>2145.0138545244827</v>
      </c>
      <c r="AV45" s="248">
        <v>1560.1632336557589</v>
      </c>
      <c r="AW45" s="248">
        <v>1508.142790290156</v>
      </c>
      <c r="AX45" s="248">
        <v>1906.958238048931</v>
      </c>
      <c r="AY45" s="40"/>
      <c r="AZ45" s="40"/>
      <c r="BA45" s="40"/>
      <c r="BB45" s="40"/>
      <c r="BC45" s="40"/>
      <c r="BD45" s="40"/>
      <c r="BE45" s="40"/>
      <c r="BF45" s="50"/>
      <c r="BG45" s="51"/>
      <c r="BH45" s="205"/>
      <c r="BI45" s="205"/>
      <c r="BJ45" s="205"/>
      <c r="BK45" s="205"/>
    </row>
    <row r="46" spans="23:63">
      <c r="W46" s="69"/>
      <c r="X46" s="934"/>
      <c r="Y46" s="750" t="s">
        <v>368</v>
      </c>
      <c r="Z46" s="250"/>
      <c r="AA46" s="248">
        <v>10877.797247533759</v>
      </c>
      <c r="AB46" s="248">
        <v>7200.9724189166454</v>
      </c>
      <c r="AC46" s="248">
        <v>4270.1636306641767</v>
      </c>
      <c r="AD46" s="248">
        <v>5772.314423653138</v>
      </c>
      <c r="AE46" s="248">
        <v>8880.2977860905976</v>
      </c>
      <c r="AF46" s="248">
        <v>7326.7263697836361</v>
      </c>
      <c r="AG46" s="248">
        <v>5588.8365246238718</v>
      </c>
      <c r="AH46" s="248">
        <v>5694.2035135149781</v>
      </c>
      <c r="AI46" s="248">
        <v>9712.3047779512835</v>
      </c>
      <c r="AJ46" s="248">
        <v>8565.5212879390583</v>
      </c>
      <c r="AK46" s="248">
        <v>10090.678361739794</v>
      </c>
      <c r="AL46" s="248">
        <v>8416.0460220076657</v>
      </c>
      <c r="AM46" s="248">
        <v>5027.0757530406199</v>
      </c>
      <c r="AN46" s="248">
        <v>6525.8851444748107</v>
      </c>
      <c r="AO46" s="248">
        <v>13844.350005438713</v>
      </c>
      <c r="AP46" s="248">
        <v>16268.287232770535</v>
      </c>
      <c r="AQ46" s="248">
        <v>14023.367584130699</v>
      </c>
      <c r="AR46" s="248">
        <v>14333.808559876392</v>
      </c>
      <c r="AS46" s="248">
        <v>9891.0195844788486</v>
      </c>
      <c r="AT46" s="248">
        <v>13602.062592213662</v>
      </c>
      <c r="AU46" s="248">
        <v>9156.6481465940906</v>
      </c>
      <c r="AV46" s="248">
        <v>6467.6037863907522</v>
      </c>
      <c r="AW46" s="248">
        <v>-174.123936795101</v>
      </c>
      <c r="AX46" s="248">
        <v>-3557.3173176161959</v>
      </c>
      <c r="AY46" s="47"/>
      <c r="AZ46" s="47"/>
      <c r="BA46" s="47"/>
      <c r="BB46" s="47"/>
      <c r="BC46" s="47"/>
      <c r="BD46" s="47"/>
      <c r="BE46" s="47"/>
      <c r="BF46" s="48"/>
      <c r="BG46" s="49"/>
      <c r="BH46" s="205"/>
      <c r="BI46" s="205"/>
      <c r="BJ46" s="205"/>
      <c r="BK46" s="205"/>
    </row>
    <row r="47" spans="23:63">
      <c r="W47" s="69"/>
      <c r="X47" s="758" t="s">
        <v>370</v>
      </c>
      <c r="Y47" s="755"/>
      <c r="Z47" s="756"/>
      <c r="AA47" s="757">
        <f>SUM(AA48:AA51)</f>
        <v>199825.62056360437</v>
      </c>
      <c r="AB47" s="757">
        <f t="shared" ref="AB47:AW47" si="7">SUM(AB48:AB51)</f>
        <v>212256.19927115686</v>
      </c>
      <c r="AC47" s="757">
        <f t="shared" si="7"/>
        <v>218475.12248453632</v>
      </c>
      <c r="AD47" s="757">
        <f t="shared" si="7"/>
        <v>222129.38971128149</v>
      </c>
      <c r="AE47" s="757">
        <f t="shared" si="7"/>
        <v>231195.47440331097</v>
      </c>
      <c r="AF47" s="757">
        <f t="shared" si="7"/>
        <v>240050.11651154968</v>
      </c>
      <c r="AG47" s="757">
        <f t="shared" si="7"/>
        <v>246467.58176391685</v>
      </c>
      <c r="AH47" s="757">
        <f t="shared" si="7"/>
        <v>247754.93493176572</v>
      </c>
      <c r="AI47" s="757">
        <f t="shared" si="7"/>
        <v>245862.01840931523</v>
      </c>
      <c r="AJ47" s="757">
        <f t="shared" si="7"/>
        <v>249689.59573795769</v>
      </c>
      <c r="AK47" s="757">
        <f t="shared" si="7"/>
        <v>248495.46759535497</v>
      </c>
      <c r="AL47" s="757">
        <f t="shared" si="7"/>
        <v>252510.39080683273</v>
      </c>
      <c r="AM47" s="757">
        <f t="shared" si="7"/>
        <v>248200.04544518612</v>
      </c>
      <c r="AN47" s="757">
        <f t="shared" si="7"/>
        <v>243978.58947181661</v>
      </c>
      <c r="AO47" s="757">
        <f t="shared" si="7"/>
        <v>238140.9348243337</v>
      </c>
      <c r="AP47" s="757">
        <f t="shared" si="7"/>
        <v>232272.7915000176</v>
      </c>
      <c r="AQ47" s="757">
        <f t="shared" si="7"/>
        <v>227825.7392721959</v>
      </c>
      <c r="AR47" s="757">
        <f t="shared" si="7"/>
        <v>226304.62623040803</v>
      </c>
      <c r="AS47" s="757">
        <f t="shared" si="7"/>
        <v>217810.67734320732</v>
      </c>
      <c r="AT47" s="757">
        <f t="shared" si="7"/>
        <v>214400.64705736059</v>
      </c>
      <c r="AU47" s="757">
        <f t="shared" si="7"/>
        <v>215128.45042851154</v>
      </c>
      <c r="AV47" s="757">
        <f t="shared" si="7"/>
        <v>212356.16837402678</v>
      </c>
      <c r="AW47" s="757">
        <f t="shared" si="7"/>
        <v>217344.2340255189</v>
      </c>
      <c r="AX47" s="757">
        <f>SUM(AX48:AX51)</f>
        <v>215536.78427238596</v>
      </c>
      <c r="AY47" s="65"/>
      <c r="AZ47" s="65"/>
      <c r="BA47" s="65"/>
      <c r="BB47" s="65"/>
      <c r="BC47" s="65"/>
      <c r="BD47" s="65"/>
      <c r="BE47" s="65"/>
      <c r="BF47" s="65"/>
      <c r="BG47" s="66"/>
      <c r="BH47" s="205"/>
      <c r="BI47" s="499"/>
      <c r="BJ47" s="205"/>
      <c r="BK47" s="205"/>
    </row>
    <row r="48" spans="23:63">
      <c r="W48" s="69"/>
      <c r="X48" s="870"/>
      <c r="Y48" s="92" t="s">
        <v>84</v>
      </c>
      <c r="Z48" s="253"/>
      <c r="AA48" s="248">
        <v>178427.71781758379</v>
      </c>
      <c r="AB48" s="248">
        <v>189684.26500279174</v>
      </c>
      <c r="AC48" s="248">
        <v>195643.73396030781</v>
      </c>
      <c r="AD48" s="248">
        <v>199090.16855057018</v>
      </c>
      <c r="AE48" s="248">
        <v>207403.72151639164</v>
      </c>
      <c r="AF48" s="248">
        <v>214668.45379943412</v>
      </c>
      <c r="AG48" s="248">
        <v>220442.82286924112</v>
      </c>
      <c r="AH48" s="248">
        <v>220092.29754499017</v>
      </c>
      <c r="AI48" s="248">
        <v>220043.60408117514</v>
      </c>
      <c r="AJ48" s="248">
        <v>224169.93426502639</v>
      </c>
      <c r="AK48" s="248">
        <v>222598.56119731255</v>
      </c>
      <c r="AL48" s="248">
        <v>227051.60641125715</v>
      </c>
      <c r="AM48" s="248">
        <v>222391.35645935847</v>
      </c>
      <c r="AN48" s="248">
        <v>218496.60477483048</v>
      </c>
      <c r="AO48" s="248">
        <v>214239.37992983704</v>
      </c>
      <c r="AP48" s="248">
        <v>208253.23978492591</v>
      </c>
      <c r="AQ48" s="248">
        <v>203725.14426424468</v>
      </c>
      <c r="AR48" s="248">
        <v>203047.75328853718</v>
      </c>
      <c r="AS48" s="248">
        <v>195989.65608543216</v>
      </c>
      <c r="AT48" s="248">
        <v>193918.27675987923</v>
      </c>
      <c r="AU48" s="248">
        <v>194943.10575705243</v>
      </c>
      <c r="AV48" s="248">
        <v>192649.16785414566</v>
      </c>
      <c r="AW48" s="248">
        <v>196754.40219245176</v>
      </c>
      <c r="AX48" s="248">
        <v>194027.44767112823</v>
      </c>
      <c r="AY48" s="40"/>
      <c r="AZ48" s="40"/>
      <c r="BA48" s="40"/>
      <c r="BB48" s="40"/>
      <c r="BC48" s="40"/>
      <c r="BD48" s="40"/>
      <c r="BE48" s="40"/>
      <c r="BF48" s="50"/>
      <c r="BG48" s="51"/>
      <c r="BH48" s="205"/>
      <c r="BI48" s="205"/>
      <c r="BJ48" s="205"/>
      <c r="BK48" s="205"/>
    </row>
    <row r="49" spans="23:63">
      <c r="W49" s="69"/>
      <c r="X49" s="64"/>
      <c r="Y49" s="92" t="s">
        <v>85</v>
      </c>
      <c r="Z49" s="253"/>
      <c r="AA49" s="248">
        <v>935.40237039103852</v>
      </c>
      <c r="AB49" s="248">
        <v>924.73711416675849</v>
      </c>
      <c r="AC49" s="248">
        <v>900.22486958611034</v>
      </c>
      <c r="AD49" s="248">
        <v>851.02964741526978</v>
      </c>
      <c r="AE49" s="248">
        <v>843.00028797963603</v>
      </c>
      <c r="AF49" s="248">
        <v>822.17533400256741</v>
      </c>
      <c r="AG49" s="248">
        <v>810.87375714092968</v>
      </c>
      <c r="AH49" s="248">
        <v>782.43829381819478</v>
      </c>
      <c r="AI49" s="248">
        <v>776.13000214239344</v>
      </c>
      <c r="AJ49" s="248">
        <v>731.20540326174444</v>
      </c>
      <c r="AK49" s="248">
        <v>711.40349551881889</v>
      </c>
      <c r="AL49" s="248">
        <v>681.64268984165437</v>
      </c>
      <c r="AM49" s="248">
        <v>670.21021158376595</v>
      </c>
      <c r="AN49" s="248">
        <v>632.22569392365551</v>
      </c>
      <c r="AO49" s="248">
        <v>651.56287742535312</v>
      </c>
      <c r="AP49" s="248">
        <v>647.0677978049041</v>
      </c>
      <c r="AQ49" s="248">
        <v>613.72382348130816</v>
      </c>
      <c r="AR49" s="248">
        <v>593.79356983129765</v>
      </c>
      <c r="AS49" s="248">
        <v>603.76643883754218</v>
      </c>
      <c r="AT49" s="248">
        <v>589.82758839129565</v>
      </c>
      <c r="AU49" s="248">
        <v>573.68233166952132</v>
      </c>
      <c r="AV49" s="248">
        <v>554.60658513734813</v>
      </c>
      <c r="AW49" s="248">
        <v>553.82689679177793</v>
      </c>
      <c r="AX49" s="248">
        <v>557.21940029835855</v>
      </c>
      <c r="AY49" s="40"/>
      <c r="AZ49" s="40"/>
      <c r="BA49" s="40"/>
      <c r="BB49" s="40"/>
      <c r="BC49" s="40"/>
      <c r="BD49" s="40"/>
      <c r="BE49" s="40"/>
      <c r="BF49" s="50"/>
      <c r="BG49" s="51"/>
      <c r="BH49" s="205"/>
      <c r="BI49" s="205"/>
      <c r="BJ49" s="205"/>
      <c r="BK49" s="205"/>
    </row>
    <row r="50" spans="23:63">
      <c r="W50" s="69"/>
      <c r="X50" s="64"/>
      <c r="Y50" s="92" t="s">
        <v>86</v>
      </c>
      <c r="Z50" s="249"/>
      <c r="AA50" s="646">
        <v>13300.086640956586</v>
      </c>
      <c r="AB50" s="646">
        <v>13884.236672781493</v>
      </c>
      <c r="AC50" s="646">
        <v>13639.691627021042</v>
      </c>
      <c r="AD50" s="646">
        <v>13499.427191564124</v>
      </c>
      <c r="AE50" s="646">
        <v>13795.59082793418</v>
      </c>
      <c r="AF50" s="646">
        <v>14281.196798467843</v>
      </c>
      <c r="AG50" s="646">
        <v>15127.812440663054</v>
      </c>
      <c r="AH50" s="646">
        <v>16136.009645848877</v>
      </c>
      <c r="AI50" s="646">
        <v>14332.810036572575</v>
      </c>
      <c r="AJ50" s="646">
        <v>14256.938559467753</v>
      </c>
      <c r="AK50" s="646">
        <v>14508.371917846438</v>
      </c>
      <c r="AL50" s="646">
        <v>14052.94309366963</v>
      </c>
      <c r="AM50" s="646">
        <v>14204.641411363778</v>
      </c>
      <c r="AN50" s="646">
        <v>13786.581835339459</v>
      </c>
      <c r="AO50" s="646">
        <v>12586.597119387574</v>
      </c>
      <c r="AP50" s="646">
        <v>12573.665761286846</v>
      </c>
      <c r="AQ50" s="646">
        <v>12308.6404648362</v>
      </c>
      <c r="AR50" s="646">
        <v>11787.307367509879</v>
      </c>
      <c r="AS50" s="646">
        <v>10940.11665542692</v>
      </c>
      <c r="AT50" s="646">
        <v>10111.22403899355</v>
      </c>
      <c r="AU50" s="646">
        <v>10418.660168236258</v>
      </c>
      <c r="AV50" s="646">
        <v>10151.170588899609</v>
      </c>
      <c r="AW50" s="646">
        <v>10512.433864783512</v>
      </c>
      <c r="AX50" s="646">
        <v>10803.027957936612</v>
      </c>
      <c r="AY50" s="40"/>
      <c r="AZ50" s="40"/>
      <c r="BA50" s="40"/>
      <c r="BB50" s="40"/>
      <c r="BC50" s="40"/>
      <c r="BD50" s="40"/>
      <c r="BE50" s="40"/>
      <c r="BF50" s="50"/>
      <c r="BG50" s="51"/>
      <c r="BH50" s="205"/>
      <c r="BI50" s="205"/>
      <c r="BJ50" s="205"/>
      <c r="BK50" s="205"/>
    </row>
    <row r="51" spans="23:63">
      <c r="W51" s="69"/>
      <c r="X51" s="64"/>
      <c r="Y51" s="906" t="s">
        <v>429</v>
      </c>
      <c r="Z51" s="253"/>
      <c r="AA51" s="248">
        <v>7162.4137346729703</v>
      </c>
      <c r="AB51" s="248">
        <v>7762.9604814168815</v>
      </c>
      <c r="AC51" s="248">
        <v>8291.4720276213466</v>
      </c>
      <c r="AD51" s="248">
        <v>8688.7643217319255</v>
      </c>
      <c r="AE51" s="248">
        <v>9153.1617710055089</v>
      </c>
      <c r="AF51" s="248">
        <v>10278.290579645154</v>
      </c>
      <c r="AG51" s="248">
        <v>10086.072696871746</v>
      </c>
      <c r="AH51" s="248">
        <v>10744.189447108491</v>
      </c>
      <c r="AI51" s="248">
        <v>10709.474289425116</v>
      </c>
      <c r="AJ51" s="248">
        <v>10531.517510201822</v>
      </c>
      <c r="AK51" s="248">
        <v>10677.130984677186</v>
      </c>
      <c r="AL51" s="248">
        <v>10724.198612064285</v>
      </c>
      <c r="AM51" s="248">
        <v>10933.837362880104</v>
      </c>
      <c r="AN51" s="248">
        <v>11063.177167723008</v>
      </c>
      <c r="AO51" s="248">
        <v>10663.394897683744</v>
      </c>
      <c r="AP51" s="248">
        <v>10798.818155999941</v>
      </c>
      <c r="AQ51" s="248">
        <v>11178.230719633706</v>
      </c>
      <c r="AR51" s="248">
        <v>10875.772004529688</v>
      </c>
      <c r="AS51" s="248">
        <v>10277.138163510701</v>
      </c>
      <c r="AT51" s="248">
        <v>9781.3186700965216</v>
      </c>
      <c r="AU51" s="248">
        <v>9193.0021715533076</v>
      </c>
      <c r="AV51" s="248">
        <v>9001.2233458441697</v>
      </c>
      <c r="AW51" s="248">
        <v>9523.5710714918296</v>
      </c>
      <c r="AX51" s="248">
        <v>10149.089243022792</v>
      </c>
      <c r="AY51" s="40"/>
      <c r="AZ51" s="40"/>
      <c r="BA51" s="40"/>
      <c r="BB51" s="40"/>
      <c r="BC51" s="40"/>
      <c r="BD51" s="40"/>
      <c r="BE51" s="40"/>
      <c r="BF51" s="50"/>
      <c r="BG51" s="51"/>
      <c r="BH51" s="205"/>
      <c r="BI51" s="205"/>
      <c r="BJ51" s="205"/>
      <c r="BK51" s="205"/>
    </row>
    <row r="52" spans="23:63" ht="14.4" thickBot="1">
      <c r="W52" s="69"/>
      <c r="X52" s="761" t="s">
        <v>369</v>
      </c>
      <c r="Y52" s="61"/>
      <c r="Z52" s="255"/>
      <c r="AA52" s="760">
        <v>58366.144410396344</v>
      </c>
      <c r="AB52" s="760">
        <v>58963.62641968036</v>
      </c>
      <c r="AC52" s="760">
        <v>62397.88816644434</v>
      </c>
      <c r="AD52" s="760">
        <v>66872.807563926894</v>
      </c>
      <c r="AE52" s="760">
        <v>63592.65248404778</v>
      </c>
      <c r="AF52" s="760">
        <v>68309.933195733014</v>
      </c>
      <c r="AG52" s="760">
        <v>68144.955561803843</v>
      </c>
      <c r="AH52" s="760">
        <v>67010.560432702317</v>
      </c>
      <c r="AI52" s="760">
        <v>66608.288275874089</v>
      </c>
      <c r="AJ52" s="760">
        <v>68575.982811225695</v>
      </c>
      <c r="AK52" s="760">
        <v>71037.318255307982</v>
      </c>
      <c r="AL52" s="760">
        <v>67613.929415835708</v>
      </c>
      <c r="AM52" s="760">
        <v>70171.665609411182</v>
      </c>
      <c r="AN52" s="760">
        <v>67151.626131874698</v>
      </c>
      <c r="AO52" s="760">
        <v>66341.161343336265</v>
      </c>
      <c r="AP52" s="760">
        <v>69613.779997560297</v>
      </c>
      <c r="AQ52" s="760">
        <v>65479.128850667381</v>
      </c>
      <c r="AR52" s="760">
        <v>64553.367115117398</v>
      </c>
      <c r="AS52" s="760">
        <v>60897.430215625536</v>
      </c>
      <c r="AT52" s="760">
        <v>59611.361320704738</v>
      </c>
      <c r="AU52" s="760">
        <v>62883.340161971013</v>
      </c>
      <c r="AV52" s="760">
        <v>60670.131916765939</v>
      </c>
      <c r="AW52" s="760">
        <v>60038.768056961824</v>
      </c>
      <c r="AX52" s="760">
        <v>57660.079664551849</v>
      </c>
      <c r="AY52" s="62"/>
      <c r="AZ52" s="62"/>
      <c r="BA52" s="62"/>
      <c r="BB52" s="62"/>
      <c r="BC52" s="62"/>
      <c r="BD52" s="62"/>
      <c r="BE52" s="62"/>
      <c r="BF52" s="62"/>
      <c r="BG52" s="63"/>
      <c r="BH52" s="205"/>
      <c r="BI52" s="205"/>
      <c r="BJ52" s="205"/>
      <c r="BK52" s="205"/>
    </row>
    <row r="53" spans="23:63">
      <c r="W53" s="802" t="s">
        <v>374</v>
      </c>
      <c r="X53" s="762"/>
      <c r="Y53" s="763"/>
      <c r="Z53" s="764"/>
      <c r="AA53" s="765">
        <f>SUM(AA54,AA59,AA62,AA63,AA64)</f>
        <v>63926.779901571725</v>
      </c>
      <c r="AB53" s="765">
        <f t="shared" ref="AB53:AX53" si="8">SUM(AB54,AB59,AB62,AB63,AB64)</f>
        <v>65038.076542932438</v>
      </c>
      <c r="AC53" s="765">
        <f t="shared" si="8"/>
        <v>65014.062568081667</v>
      </c>
      <c r="AD53" s="765">
        <f t="shared" si="8"/>
        <v>63688.995532405243</v>
      </c>
      <c r="AE53" s="765">
        <f t="shared" si="8"/>
        <v>65151.775481851939</v>
      </c>
      <c r="AF53" s="765">
        <f t="shared" si="8"/>
        <v>65387.04641290025</v>
      </c>
      <c r="AG53" s="765">
        <f t="shared" si="8"/>
        <v>65880.135190266024</v>
      </c>
      <c r="AH53" s="765">
        <f t="shared" si="8"/>
        <v>63183.320598198028</v>
      </c>
      <c r="AI53" s="765">
        <f t="shared" si="8"/>
        <v>57271.432328139039</v>
      </c>
      <c r="AJ53" s="765">
        <f t="shared" si="8"/>
        <v>57413.187145868826</v>
      </c>
      <c r="AK53" s="765">
        <f t="shared" si="8"/>
        <v>57880.392847687959</v>
      </c>
      <c r="AL53" s="765">
        <f t="shared" si="8"/>
        <v>56477.035136846112</v>
      </c>
      <c r="AM53" s="765">
        <f t="shared" si="8"/>
        <v>53737.032495944499</v>
      </c>
      <c r="AN53" s="765">
        <f t="shared" si="8"/>
        <v>52968.436317548229</v>
      </c>
      <c r="AO53" s="765">
        <f t="shared" si="8"/>
        <v>52834.186125492153</v>
      </c>
      <c r="AP53" s="765">
        <f t="shared" si="8"/>
        <v>53920.030059217213</v>
      </c>
      <c r="AQ53" s="765">
        <f t="shared" si="8"/>
        <v>54047.118987677626</v>
      </c>
      <c r="AR53" s="765">
        <f t="shared" si="8"/>
        <v>53260.604468585916</v>
      </c>
      <c r="AS53" s="765">
        <f t="shared" si="8"/>
        <v>49135.798165592198</v>
      </c>
      <c r="AT53" s="765">
        <f t="shared" si="8"/>
        <v>43490.863463703456</v>
      </c>
      <c r="AU53" s="765">
        <f t="shared" si="8"/>
        <v>44672.065399892417</v>
      </c>
      <c r="AV53" s="765">
        <f t="shared" si="8"/>
        <v>44541.714910867515</v>
      </c>
      <c r="AW53" s="765">
        <f t="shared" si="8"/>
        <v>44784.502569152944</v>
      </c>
      <c r="AX53" s="765">
        <f t="shared" si="8"/>
        <v>46551.386884776686</v>
      </c>
      <c r="AY53" s="766"/>
      <c r="AZ53" s="766"/>
      <c r="BA53" s="766"/>
      <c r="BB53" s="766"/>
      <c r="BC53" s="766"/>
      <c r="BD53" s="766"/>
      <c r="BE53" s="766"/>
      <c r="BF53" s="767"/>
      <c r="BG53" s="74"/>
      <c r="BH53" s="205"/>
      <c r="BI53" s="205"/>
      <c r="BJ53" s="205"/>
      <c r="BK53" s="205"/>
    </row>
    <row r="54" spans="23:63">
      <c r="W54" s="72"/>
      <c r="X54" s="210" t="s">
        <v>200</v>
      </c>
      <c r="Y54" s="231"/>
      <c r="Z54" s="257"/>
      <c r="AA54" s="258">
        <f>SUM(AA55:AA58)</f>
        <v>49220.881932804288</v>
      </c>
      <c r="AB54" s="258">
        <f t="shared" ref="AB54:AX54" si="9">SUM(AB55:AB58)</f>
        <v>50538.958939216245</v>
      </c>
      <c r="AC54" s="258">
        <f t="shared" si="9"/>
        <v>50957.312782057117</v>
      </c>
      <c r="AD54" s="258">
        <f t="shared" si="9"/>
        <v>50243.708593815747</v>
      </c>
      <c r="AE54" s="258">
        <f t="shared" si="9"/>
        <v>51255.2140224822</v>
      </c>
      <c r="AF54" s="258">
        <f t="shared" si="9"/>
        <v>51134.502487768135</v>
      </c>
      <c r="AG54" s="258">
        <f t="shared" si="9"/>
        <v>51476.038920939398</v>
      </c>
      <c r="AH54" s="258">
        <f t="shared" si="9"/>
        <v>48825.650899062377</v>
      </c>
      <c r="AI54" s="258">
        <f t="shared" si="9"/>
        <v>43848.158269653599</v>
      </c>
      <c r="AJ54" s="258">
        <f t="shared" si="9"/>
        <v>43563.46932881829</v>
      </c>
      <c r="AK54" s="258">
        <f t="shared" si="9"/>
        <v>43897.336485083448</v>
      </c>
      <c r="AL54" s="258">
        <f t="shared" si="9"/>
        <v>42953.236882496414</v>
      </c>
      <c r="AM54" s="258">
        <f t="shared" si="9"/>
        <v>40467.095915627913</v>
      </c>
      <c r="AN54" s="258">
        <f t="shared" si="9"/>
        <v>40130.951023774433</v>
      </c>
      <c r="AO54" s="258">
        <f t="shared" si="9"/>
        <v>39804.58410068776</v>
      </c>
      <c r="AP54" s="258">
        <f t="shared" si="9"/>
        <v>41213.620089993019</v>
      </c>
      <c r="AQ54" s="258">
        <f t="shared" si="9"/>
        <v>41179.789095318512</v>
      </c>
      <c r="AR54" s="258">
        <f t="shared" si="9"/>
        <v>40182.190203249222</v>
      </c>
      <c r="AS54" s="258">
        <f t="shared" si="9"/>
        <v>37413.332199521683</v>
      </c>
      <c r="AT54" s="258">
        <f t="shared" si="9"/>
        <v>32770.036197747155</v>
      </c>
      <c r="AU54" s="258">
        <f t="shared" si="9"/>
        <v>32754.047758915254</v>
      </c>
      <c r="AV54" s="258">
        <f t="shared" si="9"/>
        <v>33103.297542223183</v>
      </c>
      <c r="AW54" s="258">
        <f t="shared" si="9"/>
        <v>33698.911433817302</v>
      </c>
      <c r="AX54" s="258">
        <f t="shared" si="9"/>
        <v>35111.88724338224</v>
      </c>
      <c r="AY54" s="232"/>
      <c r="AZ54" s="232"/>
      <c r="BA54" s="232"/>
      <c r="BB54" s="232"/>
      <c r="BC54" s="232"/>
      <c r="BD54" s="232"/>
      <c r="BE54" s="232"/>
      <c r="BF54" s="233"/>
      <c r="BG54" s="53"/>
    </row>
    <row r="55" spans="23:63">
      <c r="W55" s="72"/>
      <c r="X55" s="502"/>
      <c r="Y55" s="280" t="s">
        <v>91</v>
      </c>
      <c r="Z55" s="259"/>
      <c r="AA55" s="259">
        <v>38701.103416042592</v>
      </c>
      <c r="AB55" s="259">
        <v>40346.744742035473</v>
      </c>
      <c r="AC55" s="259">
        <v>41665.79114506545</v>
      </c>
      <c r="AD55" s="259">
        <v>41224.494256585334</v>
      </c>
      <c r="AE55" s="259">
        <v>42297.116417365723</v>
      </c>
      <c r="AF55" s="259">
        <v>42142.02726535382</v>
      </c>
      <c r="AG55" s="259">
        <v>42559.539804125336</v>
      </c>
      <c r="AH55" s="259">
        <v>39926.083389390726</v>
      </c>
      <c r="AI55" s="259">
        <v>35362.599382577479</v>
      </c>
      <c r="AJ55" s="259">
        <v>35010.124942594921</v>
      </c>
      <c r="AK55" s="259">
        <v>35085.742906855594</v>
      </c>
      <c r="AL55" s="259">
        <v>34374.185269382258</v>
      </c>
      <c r="AM55" s="259">
        <v>32417.253435765444</v>
      </c>
      <c r="AN55" s="259">
        <v>31935.273453308597</v>
      </c>
      <c r="AO55" s="259">
        <v>31276.189983420805</v>
      </c>
      <c r="AP55" s="259">
        <v>32279.645554026018</v>
      </c>
      <c r="AQ55" s="259">
        <v>31990.873871774482</v>
      </c>
      <c r="AR55" s="259">
        <v>30658.349937916188</v>
      </c>
      <c r="AS55" s="259">
        <v>28552.561480293498</v>
      </c>
      <c r="AT55" s="259">
        <v>25308.481718967807</v>
      </c>
      <c r="AU55" s="259">
        <v>24321.270937421363</v>
      </c>
      <c r="AV55" s="259">
        <v>24982.895526650263</v>
      </c>
      <c r="AW55" s="259">
        <v>25624.79533860795</v>
      </c>
      <c r="AX55" s="259">
        <v>26805.206128279013</v>
      </c>
      <c r="AY55" s="226"/>
      <c r="AZ55" s="226"/>
      <c r="BA55" s="226"/>
      <c r="BB55" s="226"/>
      <c r="BC55" s="226"/>
      <c r="BD55" s="226"/>
      <c r="BE55" s="226"/>
      <c r="BF55" s="227"/>
      <c r="BG55" s="56"/>
    </row>
    <row r="56" spans="23:63">
      <c r="W56" s="72"/>
      <c r="X56" s="502"/>
      <c r="Y56" s="274" t="s">
        <v>92</v>
      </c>
      <c r="Z56" s="260"/>
      <c r="AA56" s="260">
        <v>6658.3638706390029</v>
      </c>
      <c r="AB56" s="260">
        <v>6508.8090144031476</v>
      </c>
      <c r="AC56" s="260">
        <v>5931.5047509044698</v>
      </c>
      <c r="AD56" s="260">
        <v>5828.2736480384492</v>
      </c>
      <c r="AE56" s="260">
        <v>5726.191567305209</v>
      </c>
      <c r="AF56" s="260">
        <v>5781.1656137906684</v>
      </c>
      <c r="AG56" s="260">
        <v>5775.1205181834675</v>
      </c>
      <c r="AH56" s="260">
        <v>5889.6072919743592</v>
      </c>
      <c r="AI56" s="260">
        <v>5624.6115934791187</v>
      </c>
      <c r="AJ56" s="260">
        <v>5689.4608795279291</v>
      </c>
      <c r="AK56" s="260">
        <v>5885.7658130875043</v>
      </c>
      <c r="AL56" s="260">
        <v>5581.4427399085453</v>
      </c>
      <c r="AM56" s="260">
        <v>5591.7174471994394</v>
      </c>
      <c r="AN56" s="260">
        <v>5996.4476199672417</v>
      </c>
      <c r="AO56" s="260">
        <v>6383.2664373212792</v>
      </c>
      <c r="AP56" s="260">
        <v>6629.694676762093</v>
      </c>
      <c r="AQ56" s="260">
        <v>6771.8293900256458</v>
      </c>
      <c r="AR56" s="260">
        <v>6995.190181115614</v>
      </c>
      <c r="AS56" s="260">
        <v>6575.9323285435421</v>
      </c>
      <c r="AT56" s="260">
        <v>5351.6720543522533</v>
      </c>
      <c r="AU56" s="260">
        <v>6269.5731552448651</v>
      </c>
      <c r="AV56" s="260">
        <v>5881.582182297876</v>
      </c>
      <c r="AW56" s="260">
        <v>5665.6382118123511</v>
      </c>
      <c r="AX56" s="260">
        <v>5693.1510099991028</v>
      </c>
      <c r="AY56" s="54"/>
      <c r="AZ56" s="54"/>
      <c r="BA56" s="54"/>
      <c r="BB56" s="54"/>
      <c r="BC56" s="54"/>
      <c r="BD56" s="54"/>
      <c r="BE56" s="54"/>
      <c r="BF56" s="55"/>
      <c r="BG56" s="56"/>
    </row>
    <row r="57" spans="23:63">
      <c r="W57" s="72"/>
      <c r="X57" s="502"/>
      <c r="Y57" s="648" t="s">
        <v>307</v>
      </c>
      <c r="Z57" s="260"/>
      <c r="AA57" s="260">
        <v>153.23811980400001</v>
      </c>
      <c r="AB57" s="260">
        <v>150.21445569125001</v>
      </c>
      <c r="AC57" s="260">
        <v>142.972601266</v>
      </c>
      <c r="AD57" s="260">
        <v>140.69751003375001</v>
      </c>
      <c r="AE57" s="260">
        <v>138.86180994400002</v>
      </c>
      <c r="AF57" s="260">
        <v>136.02799322724999</v>
      </c>
      <c r="AG57" s="260">
        <v>134.36318918000001</v>
      </c>
      <c r="AH57" s="260">
        <v>128.16455786199998</v>
      </c>
      <c r="AI57" s="260">
        <v>107.83680857399999</v>
      </c>
      <c r="AJ57" s="260">
        <v>110.65522026375</v>
      </c>
      <c r="AK57" s="260">
        <v>107.053336071</v>
      </c>
      <c r="AL57" s="260">
        <v>105.83582936758363</v>
      </c>
      <c r="AM57" s="260">
        <v>103.85850450776152</v>
      </c>
      <c r="AN57" s="260">
        <v>123.66558603093708</v>
      </c>
      <c r="AO57" s="260">
        <v>127.77597305214331</v>
      </c>
      <c r="AP57" s="260">
        <v>122.20187972482198</v>
      </c>
      <c r="AQ57" s="260">
        <v>116.77747904015021</v>
      </c>
      <c r="AR57" s="260">
        <v>103.59297881777165</v>
      </c>
      <c r="AS57" s="260">
        <v>82.167338809521368</v>
      </c>
      <c r="AT57" s="260">
        <v>64.471252814959186</v>
      </c>
      <c r="AU57" s="260">
        <v>78.334601388765009</v>
      </c>
      <c r="AV57" s="260">
        <v>79.572439304789995</v>
      </c>
      <c r="AW57" s="260">
        <v>86.013905289399986</v>
      </c>
      <c r="AX57" s="260">
        <v>93.267683687199991</v>
      </c>
      <c r="AY57" s="54"/>
      <c r="AZ57" s="54"/>
      <c r="BA57" s="54"/>
      <c r="BB57" s="54"/>
      <c r="BC57" s="54"/>
      <c r="BD57" s="54"/>
      <c r="BE57" s="54"/>
      <c r="BF57" s="55"/>
      <c r="BG57" s="56"/>
    </row>
    <row r="58" spans="23:63">
      <c r="W58" s="72"/>
      <c r="X58" s="503"/>
      <c r="Y58" s="647" t="s">
        <v>460</v>
      </c>
      <c r="Z58" s="261"/>
      <c r="AA58" s="261">
        <v>3708.1765263186926</v>
      </c>
      <c r="AB58" s="261">
        <v>3533.1907270863771</v>
      </c>
      <c r="AC58" s="261">
        <v>3217.0442848211978</v>
      </c>
      <c r="AD58" s="261">
        <v>3050.2431791582135</v>
      </c>
      <c r="AE58" s="261">
        <v>3093.0442278672708</v>
      </c>
      <c r="AF58" s="261">
        <v>3075.2816153963959</v>
      </c>
      <c r="AG58" s="261">
        <v>3007.0154094505901</v>
      </c>
      <c r="AH58" s="261">
        <v>2881.7956598352926</v>
      </c>
      <c r="AI58" s="261">
        <v>2753.1104850230049</v>
      </c>
      <c r="AJ58" s="261">
        <v>2753.2282864316944</v>
      </c>
      <c r="AK58" s="261">
        <v>2818.774429069344</v>
      </c>
      <c r="AL58" s="261">
        <v>2891.7730438380254</v>
      </c>
      <c r="AM58" s="261">
        <v>2354.2665281552713</v>
      </c>
      <c r="AN58" s="261">
        <v>2075.5643644676502</v>
      </c>
      <c r="AO58" s="261">
        <v>2017.3517068935328</v>
      </c>
      <c r="AP58" s="261">
        <v>2182.0779794800856</v>
      </c>
      <c r="AQ58" s="261">
        <v>2300.3083544782326</v>
      </c>
      <c r="AR58" s="261">
        <v>2425.0571053996468</v>
      </c>
      <c r="AS58" s="261">
        <v>2202.6710518751174</v>
      </c>
      <c r="AT58" s="261">
        <v>2045.4111716121363</v>
      </c>
      <c r="AU58" s="261">
        <v>2084.8690648602601</v>
      </c>
      <c r="AV58" s="261">
        <v>2159.2473939702572</v>
      </c>
      <c r="AW58" s="261">
        <v>2322.4639781075998</v>
      </c>
      <c r="AX58" s="261">
        <v>2520.2624214169236</v>
      </c>
      <c r="AY58" s="229"/>
      <c r="AZ58" s="229"/>
      <c r="BA58" s="229"/>
      <c r="BB58" s="229"/>
      <c r="BC58" s="229"/>
      <c r="BD58" s="229"/>
      <c r="BE58" s="229"/>
      <c r="BF58" s="230"/>
      <c r="BG58" s="56"/>
    </row>
    <row r="59" spans="23:63">
      <c r="W59" s="72"/>
      <c r="X59" s="504" t="s">
        <v>81</v>
      </c>
      <c r="Y59" s="505"/>
      <c r="Z59" s="262"/>
      <c r="AA59" s="263">
        <v>6976.7392775741373</v>
      </c>
      <c r="AB59" s="263">
        <v>6949.8288291439412</v>
      </c>
      <c r="AC59" s="263">
        <v>6801.0335427212449</v>
      </c>
      <c r="AD59" s="263">
        <v>6346.4656634622397</v>
      </c>
      <c r="AE59" s="263">
        <v>6765.8469537634464</v>
      </c>
      <c r="AF59" s="263">
        <v>6941.3944102822879</v>
      </c>
      <c r="AG59" s="263">
        <v>7044.5635318035675</v>
      </c>
      <c r="AH59" s="263">
        <v>7029.1917997522596</v>
      </c>
      <c r="AI59" s="263">
        <v>6396.0472395387951</v>
      </c>
      <c r="AJ59" s="263">
        <v>6906.0610224154989</v>
      </c>
      <c r="AK59" s="263">
        <v>6771.2177725959664</v>
      </c>
      <c r="AL59" s="263">
        <v>6310.9663984689914</v>
      </c>
      <c r="AM59" s="263">
        <v>6217.5745888601687</v>
      </c>
      <c r="AN59" s="263">
        <v>6015.2858054980497</v>
      </c>
      <c r="AO59" s="263">
        <v>6097.0144230049646</v>
      </c>
      <c r="AP59" s="263">
        <v>5757.3738172331432</v>
      </c>
      <c r="AQ59" s="263">
        <v>5838.472010137064</v>
      </c>
      <c r="AR59" s="263">
        <v>5931.0312756971953</v>
      </c>
      <c r="AS59" s="263">
        <v>5073.5039392361386</v>
      </c>
      <c r="AT59" s="263">
        <v>4837.1676816604713</v>
      </c>
      <c r="AU59" s="263">
        <v>5389.64207134347</v>
      </c>
      <c r="AV59" s="263">
        <v>5067.052519667156</v>
      </c>
      <c r="AW59" s="263">
        <v>4617.793792071845</v>
      </c>
      <c r="AX59" s="263">
        <v>4757.4782925073614</v>
      </c>
      <c r="AY59" s="234"/>
      <c r="AZ59" s="234"/>
      <c r="BA59" s="234"/>
      <c r="BB59" s="234"/>
      <c r="BC59" s="234"/>
      <c r="BD59" s="234"/>
      <c r="BE59" s="234"/>
      <c r="BF59" s="235"/>
      <c r="BG59" s="56"/>
    </row>
    <row r="60" spans="23:63">
      <c r="W60" s="72"/>
      <c r="X60" s="506"/>
      <c r="Y60" s="280" t="s">
        <v>94</v>
      </c>
      <c r="Z60" s="259"/>
      <c r="AA60" s="259">
        <v>3415.9647954547263</v>
      </c>
      <c r="AB60" s="259">
        <v>3362.2450836964763</v>
      </c>
      <c r="AC60" s="259">
        <v>3389.6622568879811</v>
      </c>
      <c r="AD60" s="259">
        <v>3215.7617554918893</v>
      </c>
      <c r="AE60" s="259">
        <v>3421.7058201059876</v>
      </c>
      <c r="AF60" s="259">
        <v>3455.7311845199329</v>
      </c>
      <c r="AG60" s="259">
        <v>3481.0703981591801</v>
      </c>
      <c r="AH60" s="259">
        <v>3391.4144586473922</v>
      </c>
      <c r="AI60" s="259">
        <v>3007.3838059071368</v>
      </c>
      <c r="AJ60" s="259">
        <v>3305.1376515600991</v>
      </c>
      <c r="AK60" s="259">
        <v>3183.0712598808195</v>
      </c>
      <c r="AL60" s="259">
        <v>2967.6928263043269</v>
      </c>
      <c r="AM60" s="259">
        <v>2735.829694464479</v>
      </c>
      <c r="AN60" s="259">
        <v>2457.0750376351916</v>
      </c>
      <c r="AO60" s="259">
        <v>2466.5204063738406</v>
      </c>
      <c r="AP60" s="259">
        <v>2163.5904622113367</v>
      </c>
      <c r="AQ60" s="259">
        <v>2196.240473420381</v>
      </c>
      <c r="AR60" s="259">
        <v>2255.897996460219</v>
      </c>
      <c r="AS60" s="259">
        <v>2003.5568247993585</v>
      </c>
      <c r="AT60" s="259">
        <v>1919.7536297047582</v>
      </c>
      <c r="AU60" s="259">
        <v>2119.2525946780574</v>
      </c>
      <c r="AV60" s="259">
        <v>2004.4154689092252</v>
      </c>
      <c r="AW60" s="259">
        <v>1851.5943895709561</v>
      </c>
      <c r="AX60" s="259">
        <v>1929.7512921329001</v>
      </c>
      <c r="AY60" s="226"/>
      <c r="AZ60" s="226"/>
      <c r="BA60" s="226"/>
      <c r="BB60" s="226"/>
      <c r="BC60" s="226"/>
      <c r="BD60" s="226"/>
      <c r="BE60" s="226"/>
      <c r="BF60" s="227"/>
      <c r="BG60" s="56"/>
    </row>
    <row r="61" spans="23:63">
      <c r="W61" s="72"/>
      <c r="X61" s="507"/>
      <c r="Y61" s="647" t="s">
        <v>313</v>
      </c>
      <c r="Z61" s="261"/>
      <c r="AA61" s="261">
        <f>AA59-AA60</f>
        <v>3560.774482119411</v>
      </c>
      <c r="AB61" s="261">
        <f t="shared" ref="AB61:AX61" si="10">AB59-AB60</f>
        <v>3587.5837454474649</v>
      </c>
      <c r="AC61" s="261">
        <f t="shared" si="10"/>
        <v>3411.3712858332638</v>
      </c>
      <c r="AD61" s="261">
        <f t="shared" si="10"/>
        <v>3130.7039079703504</v>
      </c>
      <c r="AE61" s="261">
        <f t="shared" si="10"/>
        <v>3344.1411336574588</v>
      </c>
      <c r="AF61" s="261">
        <f t="shared" si="10"/>
        <v>3485.6632257623551</v>
      </c>
      <c r="AG61" s="261">
        <f t="shared" si="10"/>
        <v>3563.4931336443874</v>
      </c>
      <c r="AH61" s="261">
        <f t="shared" si="10"/>
        <v>3637.7773411048674</v>
      </c>
      <c r="AI61" s="261">
        <f t="shared" si="10"/>
        <v>3388.6634336316583</v>
      </c>
      <c r="AJ61" s="261">
        <f t="shared" si="10"/>
        <v>3600.9233708553998</v>
      </c>
      <c r="AK61" s="261">
        <f t="shared" si="10"/>
        <v>3588.1465127151469</v>
      </c>
      <c r="AL61" s="261">
        <f t="shared" si="10"/>
        <v>3343.2735721646645</v>
      </c>
      <c r="AM61" s="261">
        <f t="shared" si="10"/>
        <v>3481.7448943956897</v>
      </c>
      <c r="AN61" s="261">
        <f t="shared" si="10"/>
        <v>3558.2107678628581</v>
      </c>
      <c r="AO61" s="261">
        <f t="shared" si="10"/>
        <v>3630.4940166311239</v>
      </c>
      <c r="AP61" s="261">
        <f t="shared" si="10"/>
        <v>3593.7833550218065</v>
      </c>
      <c r="AQ61" s="261">
        <f t="shared" si="10"/>
        <v>3642.231536716683</v>
      </c>
      <c r="AR61" s="261">
        <f t="shared" si="10"/>
        <v>3675.1332792369763</v>
      </c>
      <c r="AS61" s="261">
        <f t="shared" si="10"/>
        <v>3069.9471144367799</v>
      </c>
      <c r="AT61" s="261">
        <f t="shared" si="10"/>
        <v>2917.4140519557131</v>
      </c>
      <c r="AU61" s="261">
        <f t="shared" si="10"/>
        <v>3270.3894766654125</v>
      </c>
      <c r="AV61" s="261">
        <f t="shared" si="10"/>
        <v>3062.6370507579309</v>
      </c>
      <c r="AW61" s="261">
        <f t="shared" si="10"/>
        <v>2766.1994025008889</v>
      </c>
      <c r="AX61" s="261">
        <f t="shared" si="10"/>
        <v>2827.7270003744616</v>
      </c>
      <c r="AY61" s="229"/>
      <c r="AZ61" s="229"/>
      <c r="BA61" s="229"/>
      <c r="BB61" s="229"/>
      <c r="BC61" s="229"/>
      <c r="BD61" s="229"/>
      <c r="BE61" s="229"/>
      <c r="BF61" s="230"/>
      <c r="BG61" s="56"/>
    </row>
    <row r="62" spans="23:63" ht="14.4" thickBot="1">
      <c r="W62" s="72"/>
      <c r="X62" s="653" t="s">
        <v>201</v>
      </c>
      <c r="Y62" s="654"/>
      <c r="Z62" s="655"/>
      <c r="AA62" s="655">
        <v>7272.6777564109443</v>
      </c>
      <c r="AB62" s="655">
        <v>7091.3051068401783</v>
      </c>
      <c r="AC62" s="655">
        <v>6795.7544395749819</v>
      </c>
      <c r="AD62" s="655">
        <v>6651.9740947452492</v>
      </c>
      <c r="AE62" s="655">
        <v>6655.8034928775596</v>
      </c>
      <c r="AF62" s="655">
        <v>6849.3419323986427</v>
      </c>
      <c r="AG62" s="655">
        <v>6870.4038236900651</v>
      </c>
      <c r="AH62" s="655">
        <v>6834.1510240677953</v>
      </c>
      <c r="AI62" s="655">
        <v>6545.6066837270355</v>
      </c>
      <c r="AJ62" s="655">
        <v>6463.3276871717408</v>
      </c>
      <c r="AK62" s="655">
        <v>6739.8565165465679</v>
      </c>
      <c r="AL62" s="655">
        <v>6762.8904670449056</v>
      </c>
      <c r="AM62" s="655">
        <v>6598.2052502054285</v>
      </c>
      <c r="AN62" s="655">
        <v>6366.8929099048455</v>
      </c>
      <c r="AO62" s="655">
        <v>6483.6261181309301</v>
      </c>
      <c r="AP62" s="655">
        <v>6498.0266564312305</v>
      </c>
      <c r="AQ62" s="655">
        <v>6573.5583062552014</v>
      </c>
      <c r="AR62" s="655">
        <v>6704.7480687177622</v>
      </c>
      <c r="AS62" s="655">
        <v>6248.4496119238083</v>
      </c>
      <c r="AT62" s="655">
        <v>5479.4483505469589</v>
      </c>
      <c r="AU62" s="655">
        <v>6113.672177937824</v>
      </c>
      <c r="AV62" s="655">
        <v>5979.8892906385936</v>
      </c>
      <c r="AW62" s="655">
        <v>6102.395489816101</v>
      </c>
      <c r="AX62" s="655">
        <v>6300.6042054179907</v>
      </c>
      <c r="AY62" s="656"/>
      <c r="AZ62" s="656"/>
      <c r="BA62" s="656"/>
      <c r="BB62" s="656"/>
      <c r="BC62" s="656"/>
      <c r="BD62" s="656"/>
      <c r="BE62" s="656"/>
      <c r="BF62" s="657"/>
      <c r="BG62" s="186"/>
    </row>
    <row r="63" spans="23:63">
      <c r="W63" s="72"/>
      <c r="X63" s="662" t="s">
        <v>308</v>
      </c>
      <c r="Y63" s="658"/>
      <c r="Z63" s="659"/>
      <c r="AA63" s="659">
        <v>392.2115747823533</v>
      </c>
      <c r="AB63" s="659">
        <v>391.20870773207713</v>
      </c>
      <c r="AC63" s="659">
        <v>394.69191372831608</v>
      </c>
      <c r="AD63" s="659">
        <v>387.28455038200428</v>
      </c>
      <c r="AE63" s="659">
        <v>408.11427272873993</v>
      </c>
      <c r="AF63" s="659">
        <v>390.26991245118251</v>
      </c>
      <c r="AG63" s="659">
        <v>409.45497383298971</v>
      </c>
      <c r="AH63" s="659">
        <v>408.23503531559572</v>
      </c>
      <c r="AI63" s="659">
        <v>395.12518521960675</v>
      </c>
      <c r="AJ63" s="659">
        <v>391.00347746330442</v>
      </c>
      <c r="AK63" s="659">
        <v>385.48037346198004</v>
      </c>
      <c r="AL63" s="659">
        <v>371.72499883580087</v>
      </c>
      <c r="AM63" s="659">
        <v>374.28831125098873</v>
      </c>
      <c r="AN63" s="659">
        <v>369.97784837089449</v>
      </c>
      <c r="AO63" s="659">
        <v>362.66948366849522</v>
      </c>
      <c r="AP63" s="659">
        <v>360.95837555982268</v>
      </c>
      <c r="AQ63" s="659">
        <v>367.77988596684736</v>
      </c>
      <c r="AR63" s="659">
        <v>356.47324092173704</v>
      </c>
      <c r="AS63" s="659">
        <v>328.96592491056629</v>
      </c>
      <c r="AT63" s="659">
        <v>332.91800374885946</v>
      </c>
      <c r="AU63" s="659">
        <v>338.84905169587074</v>
      </c>
      <c r="AV63" s="659">
        <v>315.66639833858193</v>
      </c>
      <c r="AW63" s="659">
        <v>288.99320344769791</v>
      </c>
      <c r="AX63" s="659">
        <v>299.08829346909516</v>
      </c>
      <c r="AY63" s="660"/>
      <c r="AZ63" s="660"/>
      <c r="BA63" s="660"/>
      <c r="BB63" s="660"/>
      <c r="BC63" s="660"/>
      <c r="BD63" s="660"/>
      <c r="BE63" s="660"/>
      <c r="BF63" s="661"/>
      <c r="BG63" s="645"/>
    </row>
    <row r="64" spans="23:63" ht="14.4" thickBot="1">
      <c r="W64" s="768"/>
      <c r="X64" s="773" t="s">
        <v>309</v>
      </c>
      <c r="Y64" s="649"/>
      <c r="Z64" s="650"/>
      <c r="AA64" s="650">
        <v>64.269360000000034</v>
      </c>
      <c r="AB64" s="650">
        <v>66.774960000000021</v>
      </c>
      <c r="AC64" s="650">
        <v>65.269890000000032</v>
      </c>
      <c r="AD64" s="650">
        <v>59.562630000000013</v>
      </c>
      <c r="AE64" s="650">
        <v>66.796740000000028</v>
      </c>
      <c r="AF64" s="650">
        <v>71.53767000000002</v>
      </c>
      <c r="AG64" s="650">
        <v>79.673940000000016</v>
      </c>
      <c r="AH64" s="650">
        <v>86.091840000000047</v>
      </c>
      <c r="AI64" s="650">
        <v>86.494950000000074</v>
      </c>
      <c r="AJ64" s="650">
        <v>89.325630000000018</v>
      </c>
      <c r="AK64" s="650">
        <v>86.501700000000056</v>
      </c>
      <c r="AL64" s="650">
        <v>78.216390000000018</v>
      </c>
      <c r="AM64" s="650">
        <v>79.868430000000075</v>
      </c>
      <c r="AN64" s="650">
        <v>85.328729999999979</v>
      </c>
      <c r="AO64" s="650">
        <v>86.292000000000002</v>
      </c>
      <c r="AP64" s="650">
        <v>90.051119999999997</v>
      </c>
      <c r="AQ64" s="650">
        <v>87.519690000000054</v>
      </c>
      <c r="AR64" s="650">
        <v>86.161680000000047</v>
      </c>
      <c r="AS64" s="650">
        <v>71.546490000000006</v>
      </c>
      <c r="AT64" s="650">
        <v>71.293230000000023</v>
      </c>
      <c r="AU64" s="650">
        <v>75.854340000000036</v>
      </c>
      <c r="AV64" s="650">
        <v>75.809160000000048</v>
      </c>
      <c r="AW64" s="650">
        <v>76.408650000000023</v>
      </c>
      <c r="AX64" s="650">
        <v>82.328850000000017</v>
      </c>
      <c r="AY64" s="651"/>
      <c r="AZ64" s="651"/>
      <c r="BA64" s="651"/>
      <c r="BB64" s="651"/>
      <c r="BC64" s="651"/>
      <c r="BD64" s="651"/>
      <c r="BE64" s="651"/>
      <c r="BF64" s="652"/>
      <c r="BG64" s="645"/>
    </row>
    <row r="65" spans="1:63" ht="14.4" thickBot="1">
      <c r="W65" s="801" t="s">
        <v>314</v>
      </c>
      <c r="X65" s="774"/>
      <c r="Y65" s="775"/>
      <c r="Z65" s="776"/>
      <c r="AA65" s="776">
        <f>SUM(AA66:AA67)</f>
        <v>608.8830323714285</v>
      </c>
      <c r="AB65" s="776">
        <f t="shared" ref="AB65:AX65" si="11">SUM(AB66:AB67)</f>
        <v>547.87568817142858</v>
      </c>
      <c r="AC65" s="776">
        <f t="shared" si="11"/>
        <v>493.0069734857143</v>
      </c>
      <c r="AD65" s="776">
        <f t="shared" si="11"/>
        <v>523.52121873333328</v>
      </c>
      <c r="AE65" s="776">
        <f t="shared" si="11"/>
        <v>342.54281495238104</v>
      </c>
      <c r="AF65" s="776">
        <f t="shared" si="11"/>
        <v>359.12538566666672</v>
      </c>
      <c r="AG65" s="776">
        <f t="shared" si="11"/>
        <v>349.6185054476191</v>
      </c>
      <c r="AH65" s="776">
        <f t="shared" si="11"/>
        <v>371.50371699047616</v>
      </c>
      <c r="AI65" s="776">
        <f t="shared" si="11"/>
        <v>376.93193486666661</v>
      </c>
      <c r="AJ65" s="776">
        <f t="shared" si="11"/>
        <v>370.29462349523817</v>
      </c>
      <c r="AK65" s="776">
        <f t="shared" si="11"/>
        <v>442.53070567619039</v>
      </c>
      <c r="AL65" s="776">
        <f t="shared" si="11"/>
        <v>367.68445549523807</v>
      </c>
      <c r="AM65" s="776">
        <f t="shared" si="11"/>
        <v>408.14204954285714</v>
      </c>
      <c r="AN65" s="776">
        <f t="shared" si="11"/>
        <v>430.18884228571432</v>
      </c>
      <c r="AO65" s="776">
        <f t="shared" si="11"/>
        <v>402.22257040952377</v>
      </c>
      <c r="AP65" s="776">
        <f t="shared" si="11"/>
        <v>410.55994037142864</v>
      </c>
      <c r="AQ65" s="776">
        <f t="shared" si="11"/>
        <v>383.4825898095238</v>
      </c>
      <c r="AR65" s="776">
        <f t="shared" si="11"/>
        <v>500.07924591428571</v>
      </c>
      <c r="AS65" s="776">
        <f t="shared" si="11"/>
        <v>439.97515058095235</v>
      </c>
      <c r="AT65" s="776">
        <f t="shared" si="11"/>
        <v>390.10057879047622</v>
      </c>
      <c r="AU65" s="776">
        <f t="shared" si="11"/>
        <v>402.94034859047622</v>
      </c>
      <c r="AV65" s="776">
        <f t="shared" si="11"/>
        <v>408.54127652380953</v>
      </c>
      <c r="AW65" s="776">
        <f t="shared" si="11"/>
        <v>531.74034665714294</v>
      </c>
      <c r="AX65" s="776">
        <f t="shared" si="11"/>
        <v>531.74034665714294</v>
      </c>
      <c r="AY65" s="777"/>
      <c r="AZ65" s="777"/>
      <c r="BA65" s="777"/>
      <c r="BB65" s="777"/>
      <c r="BC65" s="777"/>
      <c r="BD65" s="777"/>
      <c r="BE65" s="777"/>
      <c r="BF65" s="776"/>
      <c r="BG65" s="645"/>
    </row>
    <row r="66" spans="1:63" ht="14.4" thickBot="1">
      <c r="W66" s="769"/>
      <c r="X66" s="669" t="s">
        <v>311</v>
      </c>
      <c r="Y66" s="668"/>
      <c r="Z66" s="670"/>
      <c r="AA66" s="670">
        <v>550.23920379999993</v>
      </c>
      <c r="AB66" s="670">
        <v>527.37032626666667</v>
      </c>
      <c r="AC66" s="670">
        <v>477.13732586666669</v>
      </c>
      <c r="AD66" s="670">
        <v>481.58261873333328</v>
      </c>
      <c r="AE66" s="670">
        <v>292.75650066666674</v>
      </c>
      <c r="AF66" s="670">
        <v>303.52845233333341</v>
      </c>
      <c r="AG66" s="670">
        <v>292.73561973333341</v>
      </c>
      <c r="AH66" s="670">
        <v>303.65330746666666</v>
      </c>
      <c r="AI66" s="670">
        <v>300.00380153333327</v>
      </c>
      <c r="AJ66" s="670">
        <v>293.56731873333337</v>
      </c>
      <c r="AK66" s="670">
        <v>332.90198186666657</v>
      </c>
      <c r="AL66" s="670">
        <v>247.34728406666662</v>
      </c>
      <c r="AM66" s="670">
        <v>269.91772573333333</v>
      </c>
      <c r="AN66" s="670">
        <v>246.39832800000002</v>
      </c>
      <c r="AO66" s="670">
        <v>236.30097993333328</v>
      </c>
      <c r="AP66" s="670">
        <v>231.29451180000001</v>
      </c>
      <c r="AQ66" s="670">
        <v>230.36059933333334</v>
      </c>
      <c r="AR66" s="670">
        <v>325.00062686666666</v>
      </c>
      <c r="AS66" s="670">
        <v>305.7365982</v>
      </c>
      <c r="AT66" s="670">
        <v>270.15270260000005</v>
      </c>
      <c r="AU66" s="670">
        <v>242.88427239999999</v>
      </c>
      <c r="AV66" s="670">
        <v>246.77580033333334</v>
      </c>
      <c r="AW66" s="670">
        <v>369.97487046666669</v>
      </c>
      <c r="AX66" s="670">
        <v>369.97487046666669</v>
      </c>
      <c r="AY66" s="664"/>
      <c r="AZ66" s="664"/>
      <c r="BA66" s="664"/>
      <c r="BB66" s="664"/>
      <c r="BC66" s="664"/>
      <c r="BD66" s="664"/>
      <c r="BE66" s="664"/>
      <c r="BF66" s="670"/>
      <c r="BG66" s="645"/>
    </row>
    <row r="67" spans="1:63" ht="14.4" thickBot="1">
      <c r="W67" s="770"/>
      <c r="X67" s="772" t="s">
        <v>312</v>
      </c>
      <c r="Y67" s="665"/>
      <c r="Z67" s="666"/>
      <c r="AA67" s="666">
        <v>58.643828571428571</v>
      </c>
      <c r="AB67" s="666">
        <v>20.505361904761902</v>
      </c>
      <c r="AC67" s="666">
        <v>15.869647619047624</v>
      </c>
      <c r="AD67" s="666">
        <v>41.938600000000008</v>
      </c>
      <c r="AE67" s="666">
        <v>49.786314285714298</v>
      </c>
      <c r="AF67" s="666">
        <v>55.59693333333334</v>
      </c>
      <c r="AG67" s="666">
        <v>56.88288571428572</v>
      </c>
      <c r="AH67" s="666">
        <v>67.850409523809532</v>
      </c>
      <c r="AI67" s="666">
        <v>76.928133333333349</v>
      </c>
      <c r="AJ67" s="666">
        <v>76.727304761904776</v>
      </c>
      <c r="AK67" s="666">
        <v>109.62872380952382</v>
      </c>
      <c r="AL67" s="666">
        <v>120.33717142857144</v>
      </c>
      <c r="AM67" s="666">
        <v>138.22432380952381</v>
      </c>
      <c r="AN67" s="666">
        <v>183.79051428571429</v>
      </c>
      <c r="AO67" s="666">
        <v>165.92159047619046</v>
      </c>
      <c r="AP67" s="666">
        <v>179.2654285714286</v>
      </c>
      <c r="AQ67" s="666">
        <v>153.12199047619049</v>
      </c>
      <c r="AR67" s="666">
        <v>175.07861904761904</v>
      </c>
      <c r="AS67" s="666">
        <v>134.23855238095237</v>
      </c>
      <c r="AT67" s="666">
        <v>119.94787619047619</v>
      </c>
      <c r="AU67" s="666">
        <v>160.05607619047623</v>
      </c>
      <c r="AV67" s="666">
        <v>161.76547619047619</v>
      </c>
      <c r="AW67" s="666">
        <v>161.76547619047619</v>
      </c>
      <c r="AX67" s="666">
        <v>161.76547619047619</v>
      </c>
      <c r="AY67" s="664"/>
      <c r="AZ67" s="664"/>
      <c r="BA67" s="664"/>
      <c r="BB67" s="664"/>
      <c r="BC67" s="664"/>
      <c r="BD67" s="664"/>
      <c r="BE67" s="664"/>
      <c r="BF67" s="666"/>
      <c r="BG67" s="645"/>
    </row>
    <row r="68" spans="1:63" ht="14.4" thickBot="1">
      <c r="W68" s="800" t="s">
        <v>373</v>
      </c>
      <c r="X68" s="778"/>
      <c r="Y68" s="779"/>
      <c r="Z68" s="780"/>
      <c r="AA68" s="781">
        <f>SUM(AA69:AA71)</f>
        <v>22442.24850647711</v>
      </c>
      <c r="AB68" s="781">
        <f t="shared" ref="AB68:AX68" si="12">SUM(AB69:AB71)</f>
        <v>22772.197932579678</v>
      </c>
      <c r="AC68" s="781">
        <f t="shared" si="12"/>
        <v>24185.910196671524</v>
      </c>
      <c r="AD68" s="781">
        <f t="shared" si="12"/>
        <v>23707.083316130578</v>
      </c>
      <c r="AE68" s="781">
        <f t="shared" si="12"/>
        <v>26885.936655655431</v>
      </c>
      <c r="AF68" s="781">
        <f t="shared" si="12"/>
        <v>27440.469095845197</v>
      </c>
      <c r="AG68" s="781">
        <f t="shared" si="12"/>
        <v>28149.040447543841</v>
      </c>
      <c r="AH68" s="781">
        <f t="shared" si="12"/>
        <v>29490.905484674193</v>
      </c>
      <c r="AI68" s="781">
        <f t="shared" si="12"/>
        <v>29874.765113239671</v>
      </c>
      <c r="AJ68" s="781">
        <f t="shared" si="12"/>
        <v>29939.582269965387</v>
      </c>
      <c r="AK68" s="781">
        <f t="shared" si="12"/>
        <v>31061.232310627696</v>
      </c>
      <c r="AL68" s="781">
        <f t="shared" si="12"/>
        <v>30851.188800154923</v>
      </c>
      <c r="AM68" s="781">
        <f t="shared" si="12"/>
        <v>31102.248097184147</v>
      </c>
      <c r="AN68" s="781">
        <f t="shared" si="12"/>
        <v>31861.906549380794</v>
      </c>
      <c r="AO68" s="781">
        <f t="shared" si="12"/>
        <v>31054.425986611608</v>
      </c>
      <c r="AP68" s="781">
        <f t="shared" si="12"/>
        <v>30064.351555127843</v>
      </c>
      <c r="AQ68" s="781">
        <f t="shared" si="12"/>
        <v>28281.64463178072</v>
      </c>
      <c r="AR68" s="781">
        <f t="shared" si="12"/>
        <v>28838.669705385604</v>
      </c>
      <c r="AS68" s="781">
        <f t="shared" si="12"/>
        <v>30178.492318356228</v>
      </c>
      <c r="AT68" s="781">
        <f t="shared" si="12"/>
        <v>26394.130873730384</v>
      </c>
      <c r="AU68" s="781">
        <f t="shared" si="12"/>
        <v>26887.718242593393</v>
      </c>
      <c r="AV68" s="781">
        <f t="shared" si="12"/>
        <v>26674.370624650233</v>
      </c>
      <c r="AW68" s="781">
        <f t="shared" si="12"/>
        <v>28493.980868370556</v>
      </c>
      <c r="AX68" s="781">
        <f t="shared" si="12"/>
        <v>28081.144703839629</v>
      </c>
      <c r="AY68" s="782"/>
      <c r="AZ68" s="782"/>
      <c r="BA68" s="782"/>
      <c r="BB68" s="782"/>
      <c r="BC68" s="782"/>
      <c r="BD68" s="782"/>
      <c r="BE68" s="782"/>
      <c r="BF68" s="783"/>
      <c r="BG68" s="75"/>
    </row>
    <row r="69" spans="1:63" ht="15" thickTop="1" thickBot="1">
      <c r="W69" s="771"/>
      <c r="X69" s="508" t="s">
        <v>202</v>
      </c>
      <c r="Y69" s="272"/>
      <c r="Z69" s="509"/>
      <c r="AA69" s="273">
        <v>12424.358243728177</v>
      </c>
      <c r="AB69" s="273">
        <v>12457.050510604888</v>
      </c>
      <c r="AC69" s="273">
        <v>13491.881913312984</v>
      </c>
      <c r="AD69" s="273">
        <v>13262.715116842475</v>
      </c>
      <c r="AE69" s="273">
        <v>15754.880913536417</v>
      </c>
      <c r="AF69" s="273">
        <v>16041.025518136634</v>
      </c>
      <c r="AG69" s="273">
        <v>16484.720502588574</v>
      </c>
      <c r="AH69" s="273">
        <v>17056.889437872578</v>
      </c>
      <c r="AI69" s="273">
        <v>17086.230257302534</v>
      </c>
      <c r="AJ69" s="273">
        <v>16840.903510565735</v>
      </c>
      <c r="AK69" s="273">
        <v>16986.229817081476</v>
      </c>
      <c r="AL69" s="273">
        <v>15758.925761223079</v>
      </c>
      <c r="AM69" s="273">
        <v>15193.066976590777</v>
      </c>
      <c r="AN69" s="273">
        <v>15190.869708625942</v>
      </c>
      <c r="AO69" s="273">
        <v>14647.17085090535</v>
      </c>
      <c r="AP69" s="273">
        <v>14103.002910356574</v>
      </c>
      <c r="AQ69" s="273">
        <v>13247.818669515505</v>
      </c>
      <c r="AR69" s="273">
        <v>13089.878400817819</v>
      </c>
      <c r="AS69" s="273">
        <v>14733.951178914316</v>
      </c>
      <c r="AT69" s="273">
        <v>12039.880392420035</v>
      </c>
      <c r="AU69" s="273">
        <v>12548.562923161116</v>
      </c>
      <c r="AV69" s="273">
        <v>12060.19073019845</v>
      </c>
      <c r="AW69" s="273">
        <v>12645.925647944541</v>
      </c>
      <c r="AX69" s="273">
        <v>12760.069780713417</v>
      </c>
      <c r="AY69" s="276"/>
      <c r="AZ69" s="276"/>
      <c r="BA69" s="276"/>
      <c r="BB69" s="276"/>
      <c r="BC69" s="276"/>
      <c r="BD69" s="276"/>
      <c r="BE69" s="276"/>
      <c r="BF69" s="277"/>
      <c r="BG69" s="75"/>
    </row>
    <row r="70" spans="1:63" ht="15" thickTop="1" thickBot="1">
      <c r="W70" s="771"/>
      <c r="X70" s="510" t="s">
        <v>203</v>
      </c>
      <c r="Y70" s="274"/>
      <c r="Z70" s="511"/>
      <c r="AA70" s="275">
        <v>702.83026999291678</v>
      </c>
      <c r="AB70" s="275">
        <v>686.44620024230187</v>
      </c>
      <c r="AC70" s="275">
        <v>698.89764571316766</v>
      </c>
      <c r="AD70" s="275">
        <v>680.74547632983922</v>
      </c>
      <c r="AE70" s="275">
        <v>701.91349393186852</v>
      </c>
      <c r="AF70" s="275">
        <v>667.82873473264453</v>
      </c>
      <c r="AG70" s="275">
        <v>640.46784939712438</v>
      </c>
      <c r="AH70" s="275">
        <v>655.23057167867137</v>
      </c>
      <c r="AI70" s="275">
        <v>609.1187236752379</v>
      </c>
      <c r="AJ70" s="275">
        <v>652.57502705106276</v>
      </c>
      <c r="AK70" s="275">
        <v>655.91443265909516</v>
      </c>
      <c r="AL70" s="275">
        <v>630.52981102330273</v>
      </c>
      <c r="AM70" s="275">
        <v>577.04643230948568</v>
      </c>
      <c r="AN70" s="275">
        <v>516.5268173218675</v>
      </c>
      <c r="AO70" s="275">
        <v>506.69926841574829</v>
      </c>
      <c r="AP70" s="275">
        <v>506.81438218982044</v>
      </c>
      <c r="AQ70" s="275">
        <v>522.35987148863205</v>
      </c>
      <c r="AR70" s="275">
        <v>561.19836242802796</v>
      </c>
      <c r="AS70" s="275">
        <v>530.41167542322773</v>
      </c>
      <c r="AT70" s="275">
        <v>513.68788841490209</v>
      </c>
      <c r="AU70" s="275">
        <v>526.91409091663695</v>
      </c>
      <c r="AV70" s="275">
        <v>524.12535460171284</v>
      </c>
      <c r="AW70" s="275">
        <v>515.06514707278666</v>
      </c>
      <c r="AX70" s="275">
        <v>546.6137313915815</v>
      </c>
      <c r="AY70" s="278"/>
      <c r="AZ70" s="278"/>
      <c r="BA70" s="278"/>
      <c r="BB70" s="278"/>
      <c r="BC70" s="278"/>
      <c r="BD70" s="278"/>
      <c r="BE70" s="278"/>
      <c r="BF70" s="279"/>
      <c r="BG70" s="75"/>
    </row>
    <row r="71" spans="1:63" ht="15" thickTop="1" thickBot="1">
      <c r="W71" s="784"/>
      <c r="X71" s="785" t="s">
        <v>204</v>
      </c>
      <c r="Y71" s="786"/>
      <c r="Z71" s="787"/>
      <c r="AA71" s="788">
        <v>9315.0599927560179</v>
      </c>
      <c r="AB71" s="788">
        <v>9628.7012217324882</v>
      </c>
      <c r="AC71" s="788">
        <v>9995.130637645374</v>
      </c>
      <c r="AD71" s="788">
        <v>9763.6227229582637</v>
      </c>
      <c r="AE71" s="788">
        <v>10429.142248187145</v>
      </c>
      <c r="AF71" s="788">
        <v>10731.61484297592</v>
      </c>
      <c r="AG71" s="788">
        <v>11023.852095558141</v>
      </c>
      <c r="AH71" s="788">
        <v>11778.785475122942</v>
      </c>
      <c r="AI71" s="788">
        <v>12179.416132261898</v>
      </c>
      <c r="AJ71" s="788">
        <v>12446.103732348589</v>
      </c>
      <c r="AK71" s="788">
        <v>13419.088060887127</v>
      </c>
      <c r="AL71" s="788">
        <v>14461.733227908544</v>
      </c>
      <c r="AM71" s="788">
        <v>15332.134688283884</v>
      </c>
      <c r="AN71" s="788">
        <v>16154.510023432984</v>
      </c>
      <c r="AO71" s="788">
        <v>15900.55586729051</v>
      </c>
      <c r="AP71" s="788">
        <v>15454.534262581448</v>
      </c>
      <c r="AQ71" s="788">
        <v>14511.466090776583</v>
      </c>
      <c r="AR71" s="788">
        <v>15187.59294213976</v>
      </c>
      <c r="AS71" s="788">
        <v>14914.129464018686</v>
      </c>
      <c r="AT71" s="788">
        <v>13840.562592895447</v>
      </c>
      <c r="AU71" s="788">
        <v>13812.241228515639</v>
      </c>
      <c r="AV71" s="788">
        <v>14090.054539850071</v>
      </c>
      <c r="AW71" s="788">
        <v>15332.990073353229</v>
      </c>
      <c r="AX71" s="788">
        <v>14774.461191734632</v>
      </c>
      <c r="AY71" s="789"/>
      <c r="AZ71" s="789"/>
      <c r="BA71" s="789"/>
      <c r="BB71" s="789"/>
      <c r="BC71" s="789"/>
      <c r="BD71" s="789"/>
      <c r="BE71" s="789"/>
      <c r="BF71" s="790"/>
      <c r="BG71" s="75"/>
    </row>
    <row r="72" spans="1:63" ht="14.4" thickBot="1">
      <c r="W72" s="797" t="s">
        <v>376</v>
      </c>
      <c r="X72" s="792"/>
      <c r="Y72" s="793"/>
      <c r="Z72" s="794"/>
      <c r="AA72" s="795">
        <v>580.9365571248062</v>
      </c>
      <c r="AB72" s="795">
        <v>631.23952092324578</v>
      </c>
      <c r="AC72" s="795">
        <v>661.82365437679505</v>
      </c>
      <c r="AD72" s="795">
        <v>650.55939365539734</v>
      </c>
      <c r="AE72" s="795">
        <v>653.5832177937333</v>
      </c>
      <c r="AF72" s="795">
        <v>924.44909848849352</v>
      </c>
      <c r="AG72" s="795">
        <v>1026.6000650839744</v>
      </c>
      <c r="AH72" s="795">
        <v>1126.7623204237623</v>
      </c>
      <c r="AI72" s="795">
        <v>1064.115089920746</v>
      </c>
      <c r="AJ72" s="795">
        <v>1104.0159179855241</v>
      </c>
      <c r="AK72" s="795">
        <v>1029.8061630373229</v>
      </c>
      <c r="AL72" s="795">
        <v>1074.2164097368179</v>
      </c>
      <c r="AM72" s="795">
        <v>1022.3384205504215</v>
      </c>
      <c r="AN72" s="795">
        <v>966.84872660408905</v>
      </c>
      <c r="AO72" s="795">
        <v>925.01333515752594</v>
      </c>
      <c r="AP72" s="795">
        <v>961.83153175001735</v>
      </c>
      <c r="AQ72" s="795">
        <v>990.05205136502946</v>
      </c>
      <c r="AR72" s="795">
        <v>1032.8356769315515</v>
      </c>
      <c r="AS72" s="795">
        <v>947.81323561292186</v>
      </c>
      <c r="AT72" s="795">
        <v>864.22108755020736</v>
      </c>
      <c r="AU72" s="795">
        <v>813.54833040206904</v>
      </c>
      <c r="AV72" s="795">
        <v>772.67787512432869</v>
      </c>
      <c r="AW72" s="795">
        <v>757.72940648439112</v>
      </c>
      <c r="AX72" s="795">
        <v>746.42480368631345</v>
      </c>
      <c r="AY72" s="795">
        <v>0</v>
      </c>
      <c r="AZ72" s="795">
        <v>0</v>
      </c>
      <c r="BA72" s="795">
        <v>0</v>
      </c>
      <c r="BB72" s="795">
        <v>0</v>
      </c>
      <c r="BC72" s="795">
        <v>0</v>
      </c>
      <c r="BD72" s="795">
        <v>0</v>
      </c>
      <c r="BE72" s="795">
        <v>0</v>
      </c>
      <c r="BF72" s="796"/>
      <c r="BG72" s="68"/>
      <c r="BH72" s="205"/>
      <c r="BI72" s="205"/>
      <c r="BJ72" s="205"/>
      <c r="BK72" s="205"/>
    </row>
    <row r="73" spans="1:63" ht="15" thickTop="1" thickBot="1">
      <c r="W73" s="169" t="s">
        <v>96</v>
      </c>
      <c r="X73" s="791"/>
      <c r="Y73" s="29"/>
      <c r="Z73" s="265"/>
      <c r="AA73" s="266">
        <f t="shared" ref="AA73:AX73" si="13">SUM(AA5,AA53,AA65,AA68,AA72)</f>
        <v>1154402.7547264532</v>
      </c>
      <c r="AB73" s="266">
        <f t="shared" si="13"/>
        <v>1163030.6937263445</v>
      </c>
      <c r="AC73" s="266">
        <f t="shared" si="13"/>
        <v>1172821.3057906807</v>
      </c>
      <c r="AD73" s="266">
        <f t="shared" si="13"/>
        <v>1166399.2896778877</v>
      </c>
      <c r="AE73" s="266">
        <f t="shared" si="13"/>
        <v>1227224.2110073697</v>
      </c>
      <c r="AF73" s="266">
        <f t="shared" si="13"/>
        <v>1240762.6320507973</v>
      </c>
      <c r="AG73" s="266">
        <f t="shared" si="13"/>
        <v>1253779.6387323937</v>
      </c>
      <c r="AH73" s="266">
        <f t="shared" si="13"/>
        <v>1251343.4996133903</v>
      </c>
      <c r="AI73" s="266">
        <f t="shared" si="13"/>
        <v>1216700.3824219222</v>
      </c>
      <c r="AJ73" s="266">
        <f t="shared" si="13"/>
        <v>1251662.997882948</v>
      </c>
      <c r="AK73" s="266">
        <f t="shared" si="13"/>
        <v>1272504.8268683916</v>
      </c>
      <c r="AL73" s="266">
        <f t="shared" si="13"/>
        <v>1255768.2658015178</v>
      </c>
      <c r="AM73" s="266">
        <f t="shared" si="13"/>
        <v>1292777.9555315694</v>
      </c>
      <c r="AN73" s="266">
        <f t="shared" si="13"/>
        <v>1297856.6893153475</v>
      </c>
      <c r="AO73" s="266">
        <f t="shared" si="13"/>
        <v>1296831.9399397308</v>
      </c>
      <c r="AP73" s="266">
        <f t="shared" si="13"/>
        <v>1304375.9600035213</v>
      </c>
      <c r="AQ73" s="266">
        <f t="shared" si="13"/>
        <v>1282188.9213413703</v>
      </c>
      <c r="AR73" s="266">
        <f t="shared" si="13"/>
        <v>1318231.9034743449</v>
      </c>
      <c r="AS73" s="266">
        <f t="shared" si="13"/>
        <v>1233950.579747841</v>
      </c>
      <c r="AT73" s="266">
        <f t="shared" si="13"/>
        <v>1161132.8735068107</v>
      </c>
      <c r="AU73" s="266">
        <f t="shared" si="13"/>
        <v>1211534.6040272692</v>
      </c>
      <c r="AV73" s="266">
        <f t="shared" si="13"/>
        <v>1260759.66610512</v>
      </c>
      <c r="AW73" s="266">
        <f t="shared" si="13"/>
        <v>1295500.4843938972</v>
      </c>
      <c r="AX73" s="266">
        <f t="shared" si="13"/>
        <v>1310691.4229415117</v>
      </c>
      <c r="AY73" s="76"/>
      <c r="AZ73" s="76"/>
      <c r="BA73" s="76"/>
      <c r="BB73" s="76"/>
      <c r="BC73" s="76"/>
      <c r="BD73" s="76"/>
      <c r="BE73" s="76"/>
      <c r="BF73" s="77"/>
      <c r="BG73" s="78"/>
    </row>
    <row r="75" spans="1:63" ht="16.2">
      <c r="V75" s="173"/>
      <c r="Y75" s="1" t="s">
        <v>205</v>
      </c>
      <c r="Z75" s="30"/>
      <c r="AA75" s="30"/>
      <c r="AB75" s="30"/>
      <c r="AC75" s="30"/>
      <c r="AD75" s="30"/>
      <c r="AE75" s="30"/>
      <c r="AF75" s="30"/>
      <c r="AG75" s="30"/>
      <c r="AH75" s="30"/>
      <c r="AI75" s="30"/>
      <c r="AJ75" s="30"/>
      <c r="AK75" s="30"/>
      <c r="AL75" s="30"/>
      <c r="AM75" s="30"/>
      <c r="AN75" s="30"/>
      <c r="AO75" s="30"/>
      <c r="AP75" s="30"/>
      <c r="AQ75" s="30"/>
      <c r="AR75" s="30"/>
      <c r="AS75" s="30"/>
      <c r="AT75" s="30"/>
      <c r="AU75" s="30"/>
      <c r="AV75" s="30"/>
      <c r="AW75" s="30"/>
      <c r="AX75" s="30"/>
      <c r="AY75" s="30"/>
      <c r="AZ75" s="30"/>
      <c r="BA75" s="30"/>
      <c r="BB75" s="30"/>
      <c r="BC75" s="30"/>
      <c r="BD75" s="30"/>
      <c r="BE75" s="30"/>
    </row>
    <row r="76" spans="1:63">
      <c r="Y76" s="512" t="s">
        <v>76</v>
      </c>
      <c r="Z76" s="382"/>
      <c r="AA76" s="13">
        <v>1990</v>
      </c>
      <c r="AB76" s="13">
        <f t="shared" ref="AB76:BE76" si="14">AA76+1</f>
        <v>1991</v>
      </c>
      <c r="AC76" s="13">
        <f t="shared" si="14"/>
        <v>1992</v>
      </c>
      <c r="AD76" s="13">
        <f t="shared" si="14"/>
        <v>1993</v>
      </c>
      <c r="AE76" s="13">
        <f t="shared" si="14"/>
        <v>1994</v>
      </c>
      <c r="AF76" s="13">
        <f t="shared" si="14"/>
        <v>1995</v>
      </c>
      <c r="AG76" s="13">
        <f t="shared" si="14"/>
        <v>1996</v>
      </c>
      <c r="AH76" s="13">
        <f t="shared" si="14"/>
        <v>1997</v>
      </c>
      <c r="AI76" s="13">
        <f t="shared" si="14"/>
        <v>1998</v>
      </c>
      <c r="AJ76" s="13">
        <f t="shared" si="14"/>
        <v>1999</v>
      </c>
      <c r="AK76" s="13">
        <f t="shared" si="14"/>
        <v>2000</v>
      </c>
      <c r="AL76" s="13">
        <f t="shared" si="14"/>
        <v>2001</v>
      </c>
      <c r="AM76" s="13">
        <f t="shared" si="14"/>
        <v>2002</v>
      </c>
      <c r="AN76" s="13">
        <f t="shared" si="14"/>
        <v>2003</v>
      </c>
      <c r="AO76" s="13">
        <f t="shared" si="14"/>
        <v>2004</v>
      </c>
      <c r="AP76" s="13">
        <f t="shared" si="14"/>
        <v>2005</v>
      </c>
      <c r="AQ76" s="13">
        <f t="shared" si="14"/>
        <v>2006</v>
      </c>
      <c r="AR76" s="13">
        <f t="shared" si="14"/>
        <v>2007</v>
      </c>
      <c r="AS76" s="13">
        <f t="shared" si="14"/>
        <v>2008</v>
      </c>
      <c r="AT76" s="13">
        <f t="shared" si="14"/>
        <v>2009</v>
      </c>
      <c r="AU76" s="13">
        <f t="shared" si="14"/>
        <v>2010</v>
      </c>
      <c r="AV76" s="13">
        <f t="shared" si="14"/>
        <v>2011</v>
      </c>
      <c r="AW76" s="13">
        <f t="shared" si="14"/>
        <v>2012</v>
      </c>
      <c r="AX76" s="13">
        <f t="shared" si="14"/>
        <v>2013</v>
      </c>
      <c r="AY76" s="13">
        <f t="shared" si="14"/>
        <v>2014</v>
      </c>
      <c r="AZ76" s="13">
        <f t="shared" si="14"/>
        <v>2015</v>
      </c>
      <c r="BA76" s="13">
        <f t="shared" si="14"/>
        <v>2016</v>
      </c>
      <c r="BB76" s="13">
        <f t="shared" si="14"/>
        <v>2017</v>
      </c>
      <c r="BC76" s="13">
        <f t="shared" si="14"/>
        <v>2018</v>
      </c>
      <c r="BD76" s="13">
        <f t="shared" si="14"/>
        <v>2019</v>
      </c>
      <c r="BE76" s="13">
        <f t="shared" si="14"/>
        <v>2020</v>
      </c>
      <c r="BF76" s="13" t="s">
        <v>139</v>
      </c>
      <c r="BG76" s="13" t="s">
        <v>11</v>
      </c>
    </row>
    <row r="77" spans="1:63" s="32" customForma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7" t="s">
        <v>197</v>
      </c>
      <c r="Z77" s="14"/>
      <c r="AA77" s="14">
        <f t="shared" ref="AA77:AX77" si="15">AA6/10^3</f>
        <v>334.53601790551915</v>
      </c>
      <c r="AB77" s="14">
        <f t="shared" si="15"/>
        <v>337.05770211000754</v>
      </c>
      <c r="AC77" s="14">
        <f t="shared" si="15"/>
        <v>343.61634808016527</v>
      </c>
      <c r="AD77" s="14">
        <f t="shared" si="15"/>
        <v>326.53497071469349</v>
      </c>
      <c r="AE77" s="14">
        <f t="shared" si="15"/>
        <v>367.29420865985571</v>
      </c>
      <c r="AF77" s="14">
        <f t="shared" si="15"/>
        <v>356.1551054091064</v>
      </c>
      <c r="AG77" s="14">
        <f t="shared" si="15"/>
        <v>357.15027990310239</v>
      </c>
      <c r="AH77" s="14">
        <f t="shared" si="15"/>
        <v>354.45915007255439</v>
      </c>
      <c r="AI77" s="14">
        <f t="shared" si="15"/>
        <v>341.30665876951775</v>
      </c>
      <c r="AJ77" s="14">
        <f t="shared" si="15"/>
        <v>359.49586283002304</v>
      </c>
      <c r="AK77" s="14">
        <f t="shared" si="15"/>
        <v>367.15022502664891</v>
      </c>
      <c r="AL77" s="14">
        <f t="shared" si="15"/>
        <v>356.99027672446476</v>
      </c>
      <c r="AM77" s="14">
        <f t="shared" si="15"/>
        <v>386.98989334966495</v>
      </c>
      <c r="AN77" s="14">
        <f t="shared" si="15"/>
        <v>401.08439113941751</v>
      </c>
      <c r="AO77" s="14">
        <f t="shared" si="15"/>
        <v>397.36239730503212</v>
      </c>
      <c r="AP77" s="14">
        <f t="shared" si="15"/>
        <v>418.46859248854668</v>
      </c>
      <c r="AQ77" s="14">
        <f t="shared" si="15"/>
        <v>407.45177458279227</v>
      </c>
      <c r="AR77" s="14">
        <f t="shared" si="15"/>
        <v>470.61125403321591</v>
      </c>
      <c r="AS77" s="14">
        <f t="shared" si="15"/>
        <v>445.33096178099748</v>
      </c>
      <c r="AT77" s="14">
        <f t="shared" si="15"/>
        <v>408.83528372267</v>
      </c>
      <c r="AU77" s="14">
        <f t="shared" si="15"/>
        <v>434.56406605225442</v>
      </c>
      <c r="AV77" s="14">
        <f t="shared" si="15"/>
        <v>492.37740186493738</v>
      </c>
      <c r="AW77" s="14">
        <f t="shared" si="15"/>
        <v>535.25107502462083</v>
      </c>
      <c r="AX77" s="14">
        <f t="shared" si="15"/>
        <v>539.16352096658022</v>
      </c>
      <c r="AY77" s="31"/>
      <c r="AZ77" s="31"/>
      <c r="BA77" s="31"/>
      <c r="BB77" s="31"/>
      <c r="BC77" s="31"/>
      <c r="BD77" s="31"/>
      <c r="BE77" s="31"/>
      <c r="BF77" s="31"/>
      <c r="BG77" s="31"/>
    </row>
    <row r="78" spans="1:63" s="32" customForma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7" t="s">
        <v>198</v>
      </c>
      <c r="Z78" s="14"/>
      <c r="AA78" s="14">
        <f t="shared" ref="AA78:AX78" si="16">AA13/10^3</f>
        <v>393.93060643059948</v>
      </c>
      <c r="AB78" s="14">
        <f t="shared" si="16"/>
        <v>388.88552865054061</v>
      </c>
      <c r="AC78" s="14">
        <f t="shared" si="16"/>
        <v>381.24148167319254</v>
      </c>
      <c r="AD78" s="14">
        <f t="shared" si="16"/>
        <v>380.74906480751736</v>
      </c>
      <c r="AE78" s="14">
        <f t="shared" si="16"/>
        <v>389.15156151988401</v>
      </c>
      <c r="AF78" s="14">
        <f t="shared" si="16"/>
        <v>395.26885624818306</v>
      </c>
      <c r="AG78" s="14">
        <f t="shared" si="16"/>
        <v>400.08546401385246</v>
      </c>
      <c r="AH78" s="14">
        <f t="shared" si="16"/>
        <v>399.63657067483041</v>
      </c>
      <c r="AI78" s="14">
        <f t="shared" si="16"/>
        <v>377.15775708472614</v>
      </c>
      <c r="AJ78" s="14">
        <f t="shared" si="16"/>
        <v>384.39301212344975</v>
      </c>
      <c r="AK78" s="14">
        <f t="shared" si="16"/>
        <v>393.36738063916272</v>
      </c>
      <c r="AL78" s="14">
        <f t="shared" si="16"/>
        <v>386.88206936079291</v>
      </c>
      <c r="AM78" s="14">
        <f t="shared" si="16"/>
        <v>398.30679918421316</v>
      </c>
      <c r="AN78" s="14">
        <f t="shared" si="16"/>
        <v>399.00218634992581</v>
      </c>
      <c r="AO78" s="14">
        <f t="shared" si="16"/>
        <v>402.028450817578</v>
      </c>
      <c r="AP78" s="14">
        <f t="shared" si="16"/>
        <v>389.6027651017767</v>
      </c>
      <c r="AQ78" s="14">
        <f t="shared" si="16"/>
        <v>394.36500588845723</v>
      </c>
      <c r="AR78" s="14">
        <f t="shared" si="16"/>
        <v>378.68581543025113</v>
      </c>
      <c r="AS78" s="14">
        <f t="shared" si="16"/>
        <v>345.61197884834962</v>
      </c>
      <c r="AT78" s="14">
        <f t="shared" si="16"/>
        <v>318.02349805512023</v>
      </c>
      <c r="AU78" s="14">
        <f t="shared" si="16"/>
        <v>352.33174126257092</v>
      </c>
      <c r="AV78" s="14">
        <f t="shared" si="16"/>
        <v>348.35598759740094</v>
      </c>
      <c r="AW78" s="14">
        <f t="shared" si="16"/>
        <v>346.40273147553069</v>
      </c>
      <c r="AX78" s="14">
        <f t="shared" si="16"/>
        <v>353.2589850193134</v>
      </c>
      <c r="AY78" s="31"/>
      <c r="AZ78" s="31"/>
      <c r="BA78" s="31"/>
      <c r="BB78" s="31"/>
      <c r="BC78" s="31"/>
      <c r="BD78" s="31"/>
      <c r="BE78" s="31"/>
      <c r="BF78" s="31"/>
      <c r="BG78" s="31"/>
    </row>
    <row r="79" spans="1:63" s="32" customForma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7" t="s">
        <v>199</v>
      </c>
      <c r="Z79" s="14"/>
      <c r="AA79" s="14">
        <f t="shared" ref="AA79:AX79" si="17">AA47/10^3</f>
        <v>199.82562056360436</v>
      </c>
      <c r="AB79" s="14">
        <f t="shared" si="17"/>
        <v>212.25619927115687</v>
      </c>
      <c r="AC79" s="14">
        <f t="shared" si="17"/>
        <v>218.47512248453631</v>
      </c>
      <c r="AD79" s="14">
        <f t="shared" si="17"/>
        <v>222.12938971128148</v>
      </c>
      <c r="AE79" s="14">
        <f t="shared" si="17"/>
        <v>231.19547440331098</v>
      </c>
      <c r="AF79" s="14">
        <f t="shared" si="17"/>
        <v>240.05011651154967</v>
      </c>
      <c r="AG79" s="14">
        <f t="shared" si="17"/>
        <v>246.46758176391685</v>
      </c>
      <c r="AH79" s="14">
        <f t="shared" si="17"/>
        <v>247.75493493176572</v>
      </c>
      <c r="AI79" s="14">
        <f t="shared" si="17"/>
        <v>245.86201840931523</v>
      </c>
      <c r="AJ79" s="14">
        <f t="shared" si="17"/>
        <v>249.68959573795769</v>
      </c>
      <c r="AK79" s="14">
        <f t="shared" si="17"/>
        <v>248.49546759535497</v>
      </c>
      <c r="AL79" s="14">
        <f t="shared" si="17"/>
        <v>252.51039080683273</v>
      </c>
      <c r="AM79" s="14">
        <f t="shared" si="17"/>
        <v>248.20004544518611</v>
      </c>
      <c r="AN79" s="14">
        <f t="shared" si="17"/>
        <v>243.9785894718166</v>
      </c>
      <c r="AO79" s="14">
        <f t="shared" si="17"/>
        <v>238.1409348243337</v>
      </c>
      <c r="AP79" s="14">
        <f t="shared" si="17"/>
        <v>232.2727915000176</v>
      </c>
      <c r="AQ79" s="14">
        <f t="shared" si="17"/>
        <v>227.8257392721959</v>
      </c>
      <c r="AR79" s="14">
        <f t="shared" si="17"/>
        <v>226.30462623040802</v>
      </c>
      <c r="AS79" s="14">
        <f t="shared" si="17"/>
        <v>217.81067734320732</v>
      </c>
      <c r="AT79" s="14">
        <f t="shared" si="17"/>
        <v>214.4006470573606</v>
      </c>
      <c r="AU79" s="14">
        <f t="shared" si="17"/>
        <v>215.12845042851154</v>
      </c>
      <c r="AV79" s="14">
        <f t="shared" si="17"/>
        <v>212.35616837402677</v>
      </c>
      <c r="AW79" s="14">
        <f t="shared" si="17"/>
        <v>217.34423402551892</v>
      </c>
      <c r="AX79" s="14">
        <f t="shared" si="17"/>
        <v>215.53678427238597</v>
      </c>
      <c r="AY79" s="31"/>
      <c r="AZ79" s="31"/>
      <c r="BA79" s="31"/>
      <c r="BB79" s="31"/>
      <c r="BC79" s="31"/>
      <c r="BD79" s="31"/>
      <c r="BE79" s="31"/>
      <c r="BF79" s="31"/>
      <c r="BG79" s="31"/>
    </row>
    <row r="80" spans="1:63" s="32" customForma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7" t="s">
        <v>206</v>
      </c>
      <c r="Z80" s="14"/>
      <c r="AA80" s="14">
        <f t="shared" ref="AA80:AX80" si="18">(AA31)/10^3</f>
        <v>80.185517418788606</v>
      </c>
      <c r="AB80" s="14">
        <f t="shared" si="18"/>
        <v>76.878247590352146</v>
      </c>
      <c r="AC80" s="14">
        <f t="shared" si="18"/>
        <v>76.735661993726367</v>
      </c>
      <c r="AD80" s="14">
        <f t="shared" si="18"/>
        <v>81.542897419543635</v>
      </c>
      <c r="AE80" s="14">
        <f t="shared" si="18"/>
        <v>82.956475770017619</v>
      </c>
      <c r="AF80" s="14">
        <f t="shared" si="18"/>
        <v>86.867530693324483</v>
      </c>
      <c r="AG80" s="14">
        <f t="shared" si="18"/>
        <v>86.525963281376775</v>
      </c>
      <c r="AH80" s="14">
        <f t="shared" si="18"/>
        <v>88.309791381250847</v>
      </c>
      <c r="AI80" s="14">
        <f t="shared" si="18"/>
        <v>97.178415416322991</v>
      </c>
      <c r="AJ80" s="14">
        <f t="shared" si="18"/>
        <v>100.68146442297687</v>
      </c>
      <c r="AK80" s="14">
        <f t="shared" si="18"/>
        <v>102.04047332488774</v>
      </c>
      <c r="AL80" s="14">
        <f t="shared" si="18"/>
        <v>103.00147469135834</v>
      </c>
      <c r="AM80" s="14">
        <f t="shared" si="18"/>
        <v>102.8397908798721</v>
      </c>
      <c r="AN80" s="14">
        <f t="shared" si="18"/>
        <v>100.41251578649417</v>
      </c>
      <c r="AO80" s="14">
        <f t="shared" si="18"/>
        <v>107.74314763178008</v>
      </c>
      <c r="AP80" s="14">
        <f t="shared" si="18"/>
        <v>109.0612578291535</v>
      </c>
      <c r="AQ80" s="14">
        <f t="shared" si="18"/>
        <v>103.36497448662475</v>
      </c>
      <c r="AR80" s="14">
        <f t="shared" si="18"/>
        <v>94.44465156853515</v>
      </c>
      <c r="AS80" s="14">
        <f t="shared" si="18"/>
        <v>83.597452689519059</v>
      </c>
      <c r="AT80" s="14">
        <f t="shared" si="18"/>
        <v>89.122767347180343</v>
      </c>
      <c r="AU80" s="14">
        <f t="shared" si="18"/>
        <v>73.850733800483198</v>
      </c>
      <c r="AV80" s="14">
        <f t="shared" si="18"/>
        <v>74.602671664822751</v>
      </c>
      <c r="AW80" s="14">
        <f t="shared" si="18"/>
        <v>61.895722620600083</v>
      </c>
      <c r="AX80" s="14">
        <f t="shared" si="18"/>
        <v>69.16135627972055</v>
      </c>
      <c r="AY80" s="31"/>
      <c r="AZ80" s="31"/>
      <c r="BA80" s="31"/>
      <c r="BB80" s="31"/>
      <c r="BC80" s="31"/>
      <c r="BD80" s="31"/>
      <c r="BE80" s="31"/>
      <c r="BF80" s="31"/>
      <c r="BG80" s="31"/>
    </row>
    <row r="81" spans="1:59" s="32" customForma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7" t="s">
        <v>207</v>
      </c>
      <c r="Z81" s="14"/>
      <c r="AA81" s="14">
        <f t="shared" ref="AA81:AX81" si="19">AA52/10^3</f>
        <v>58.366144410396345</v>
      </c>
      <c r="AB81" s="14">
        <f t="shared" si="19"/>
        <v>58.963626419680359</v>
      </c>
      <c r="AC81" s="14">
        <f t="shared" si="19"/>
        <v>62.397888166444339</v>
      </c>
      <c r="AD81" s="14">
        <f t="shared" si="19"/>
        <v>66.872807563926898</v>
      </c>
      <c r="AE81" s="14">
        <f t="shared" si="19"/>
        <v>63.592652484047782</v>
      </c>
      <c r="AF81" s="14">
        <f t="shared" si="19"/>
        <v>68.309933195733009</v>
      </c>
      <c r="AG81" s="14">
        <f t="shared" si="19"/>
        <v>68.14495556180384</v>
      </c>
      <c r="AH81" s="14">
        <f t="shared" si="19"/>
        <v>67.01056043270232</v>
      </c>
      <c r="AI81" s="14">
        <f t="shared" si="19"/>
        <v>66.608288275874088</v>
      </c>
      <c r="AJ81" s="14">
        <f t="shared" si="19"/>
        <v>68.5759828112257</v>
      </c>
      <c r="AK81" s="14">
        <f t="shared" si="19"/>
        <v>71.03731825530798</v>
      </c>
      <c r="AL81" s="14">
        <f t="shared" si="19"/>
        <v>67.613929415835713</v>
      </c>
      <c r="AM81" s="14">
        <f t="shared" si="19"/>
        <v>70.171665609411178</v>
      </c>
      <c r="AN81" s="14">
        <f t="shared" si="19"/>
        <v>67.151626131874693</v>
      </c>
      <c r="AO81" s="14">
        <f t="shared" si="19"/>
        <v>66.341161343336267</v>
      </c>
      <c r="AP81" s="14">
        <f t="shared" si="19"/>
        <v>69.6137799975603</v>
      </c>
      <c r="AQ81" s="14">
        <f t="shared" si="19"/>
        <v>65.479128850667379</v>
      </c>
      <c r="AR81" s="14">
        <f t="shared" si="19"/>
        <v>64.553367115117396</v>
      </c>
      <c r="AS81" s="14">
        <f t="shared" si="19"/>
        <v>60.897430215625533</v>
      </c>
      <c r="AT81" s="14">
        <f t="shared" si="19"/>
        <v>59.611361320704738</v>
      </c>
      <c r="AU81" s="14">
        <f t="shared" si="19"/>
        <v>62.883340161971013</v>
      </c>
      <c r="AV81" s="14">
        <f t="shared" si="19"/>
        <v>60.670131916765939</v>
      </c>
      <c r="AW81" s="14">
        <f t="shared" si="19"/>
        <v>60.038768056961821</v>
      </c>
      <c r="AX81" s="14">
        <f t="shared" si="19"/>
        <v>57.660079664551851</v>
      </c>
      <c r="AY81" s="31"/>
      <c r="AZ81" s="31"/>
      <c r="BA81" s="31"/>
      <c r="BB81" s="31"/>
      <c r="BC81" s="31"/>
      <c r="BD81" s="31"/>
      <c r="BE81" s="31"/>
      <c r="BF81" s="31"/>
      <c r="BG81" s="31"/>
    </row>
    <row r="82" spans="1:59" s="32" customForma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7" t="s">
        <v>143</v>
      </c>
      <c r="Z82" s="14"/>
      <c r="AA82" s="14">
        <f>AA53/10^3</f>
        <v>63.926779901571727</v>
      </c>
      <c r="AB82" s="14">
        <f t="shared" ref="AB82:AX82" si="20">AB53/10^3</f>
        <v>65.038076542932444</v>
      </c>
      <c r="AC82" s="14">
        <f t="shared" si="20"/>
        <v>65.01406256808167</v>
      </c>
      <c r="AD82" s="14">
        <f t="shared" si="20"/>
        <v>63.688995532405244</v>
      </c>
      <c r="AE82" s="14">
        <f t="shared" si="20"/>
        <v>65.151775481851942</v>
      </c>
      <c r="AF82" s="14">
        <f t="shared" si="20"/>
        <v>65.387046412900247</v>
      </c>
      <c r="AG82" s="14">
        <f t="shared" si="20"/>
        <v>65.880135190266031</v>
      </c>
      <c r="AH82" s="14">
        <f t="shared" si="20"/>
        <v>63.18332059819803</v>
      </c>
      <c r="AI82" s="14">
        <f t="shared" si="20"/>
        <v>57.271432328139042</v>
      </c>
      <c r="AJ82" s="14">
        <f t="shared" si="20"/>
        <v>57.413187145868825</v>
      </c>
      <c r="AK82" s="14">
        <f t="shared" si="20"/>
        <v>57.880392847687958</v>
      </c>
      <c r="AL82" s="14">
        <f t="shared" si="20"/>
        <v>56.477035136846112</v>
      </c>
      <c r="AM82" s="14">
        <f t="shared" si="20"/>
        <v>53.737032495944497</v>
      </c>
      <c r="AN82" s="14">
        <f t="shared" si="20"/>
        <v>52.968436317548232</v>
      </c>
      <c r="AO82" s="14">
        <f t="shared" si="20"/>
        <v>52.834186125492153</v>
      </c>
      <c r="AP82" s="14">
        <f t="shared" si="20"/>
        <v>53.920030059217211</v>
      </c>
      <c r="AQ82" s="14">
        <f t="shared" si="20"/>
        <v>54.047118987677628</v>
      </c>
      <c r="AR82" s="14">
        <f t="shared" si="20"/>
        <v>53.260604468585917</v>
      </c>
      <c r="AS82" s="14">
        <f t="shared" si="20"/>
        <v>49.135798165592199</v>
      </c>
      <c r="AT82" s="14">
        <f t="shared" si="20"/>
        <v>43.490863463703455</v>
      </c>
      <c r="AU82" s="14">
        <f t="shared" si="20"/>
        <v>44.672065399892418</v>
      </c>
      <c r="AV82" s="14">
        <f t="shared" si="20"/>
        <v>44.541714910867512</v>
      </c>
      <c r="AW82" s="14">
        <f t="shared" si="20"/>
        <v>44.784502569152941</v>
      </c>
      <c r="AX82" s="14">
        <f t="shared" si="20"/>
        <v>46.551386884776683</v>
      </c>
      <c r="AY82" s="31"/>
      <c r="AZ82" s="31"/>
      <c r="BA82" s="31"/>
      <c r="BB82" s="31"/>
      <c r="BC82" s="31"/>
      <c r="BD82" s="31"/>
      <c r="BE82" s="31"/>
      <c r="BF82" s="31"/>
      <c r="BG82" s="31"/>
    </row>
    <row r="83" spans="1:59" s="32" customForma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7" t="s">
        <v>163</v>
      </c>
      <c r="Z83" s="14"/>
      <c r="AA83" s="14">
        <f t="shared" ref="AA83:AX83" si="21">AA68/10^3</f>
        <v>22.44224850647711</v>
      </c>
      <c r="AB83" s="14">
        <f t="shared" si="21"/>
        <v>22.77219793257968</v>
      </c>
      <c r="AC83" s="14">
        <f t="shared" si="21"/>
        <v>24.185910196671525</v>
      </c>
      <c r="AD83" s="14">
        <f t="shared" si="21"/>
        <v>23.707083316130579</v>
      </c>
      <c r="AE83" s="14">
        <f t="shared" si="21"/>
        <v>26.885936655655431</v>
      </c>
      <c r="AF83" s="14">
        <f t="shared" si="21"/>
        <v>27.440469095845199</v>
      </c>
      <c r="AG83" s="14">
        <f t="shared" si="21"/>
        <v>28.14904044754384</v>
      </c>
      <c r="AH83" s="14">
        <f t="shared" si="21"/>
        <v>29.490905484674194</v>
      </c>
      <c r="AI83" s="14">
        <f t="shared" si="21"/>
        <v>29.874765113239672</v>
      </c>
      <c r="AJ83" s="14">
        <f t="shared" si="21"/>
        <v>29.939582269965388</v>
      </c>
      <c r="AK83" s="14">
        <f t="shared" si="21"/>
        <v>31.061232310627695</v>
      </c>
      <c r="AL83" s="14">
        <f t="shared" si="21"/>
        <v>30.851188800154922</v>
      </c>
      <c r="AM83" s="14">
        <f t="shared" si="21"/>
        <v>31.102248097184148</v>
      </c>
      <c r="AN83" s="14">
        <f t="shared" si="21"/>
        <v>31.861906549380794</v>
      </c>
      <c r="AO83" s="14">
        <f t="shared" si="21"/>
        <v>31.054425986611609</v>
      </c>
      <c r="AP83" s="14">
        <f t="shared" si="21"/>
        <v>30.064351555127843</v>
      </c>
      <c r="AQ83" s="14">
        <f t="shared" si="21"/>
        <v>28.281644631780722</v>
      </c>
      <c r="AR83" s="14">
        <f t="shared" si="21"/>
        <v>28.838669705385605</v>
      </c>
      <c r="AS83" s="14">
        <f t="shared" si="21"/>
        <v>30.178492318356227</v>
      </c>
      <c r="AT83" s="14">
        <f t="shared" si="21"/>
        <v>26.394130873730383</v>
      </c>
      <c r="AU83" s="14">
        <f t="shared" si="21"/>
        <v>26.887718242593394</v>
      </c>
      <c r="AV83" s="14">
        <f t="shared" si="21"/>
        <v>26.674370624650233</v>
      </c>
      <c r="AW83" s="14">
        <f t="shared" si="21"/>
        <v>28.493980868370556</v>
      </c>
      <c r="AX83" s="14">
        <f t="shared" si="21"/>
        <v>28.08114470383963</v>
      </c>
      <c r="AY83" s="14">
        <f t="shared" ref="AY83:BE83" si="22">AY68/10^3</f>
        <v>0</v>
      </c>
      <c r="AZ83" s="14">
        <f t="shared" si="22"/>
        <v>0</v>
      </c>
      <c r="BA83" s="14">
        <f t="shared" si="22"/>
        <v>0</v>
      </c>
      <c r="BB83" s="14">
        <f t="shared" si="22"/>
        <v>0</v>
      </c>
      <c r="BC83" s="14">
        <f t="shared" si="22"/>
        <v>0</v>
      </c>
      <c r="BD83" s="14">
        <f t="shared" si="22"/>
        <v>0</v>
      </c>
      <c r="BE83" s="14">
        <f t="shared" si="22"/>
        <v>0</v>
      </c>
      <c r="BF83" s="31"/>
      <c r="BG83" s="31"/>
    </row>
    <row r="84" spans="1:59" s="32" customFormat="1" ht="14.4" thickBo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9" t="s">
        <v>380</v>
      </c>
      <c r="Z84" s="15"/>
      <c r="AA84" s="5">
        <f>SUM(AA65,AA72)/10^3</f>
        <v>1.1898195894962347</v>
      </c>
      <c r="AB84" s="5">
        <f t="shared" ref="AB84:AX84" si="23">SUM(AB65,AB72)/10^3</f>
        <v>1.1791152090946744</v>
      </c>
      <c r="AC84" s="5">
        <f t="shared" si="23"/>
        <v>1.1548306278625093</v>
      </c>
      <c r="AD84" s="5">
        <f t="shared" si="23"/>
        <v>1.1740806123887304</v>
      </c>
      <c r="AE84" s="5">
        <f t="shared" si="23"/>
        <v>0.99612603274611433</v>
      </c>
      <c r="AF84" s="5">
        <f t="shared" si="23"/>
        <v>1.2835744841551602</v>
      </c>
      <c r="AG84" s="5">
        <f t="shared" si="23"/>
        <v>1.3762185705315935</v>
      </c>
      <c r="AH84" s="5">
        <f t="shared" si="23"/>
        <v>1.4982660374142382</v>
      </c>
      <c r="AI84" s="5">
        <f t="shared" si="23"/>
        <v>1.4410470247874125</v>
      </c>
      <c r="AJ84" s="5">
        <f t="shared" si="23"/>
        <v>1.4743105414807625</v>
      </c>
      <c r="AK84" s="5">
        <f t="shared" si="23"/>
        <v>1.4723368687135132</v>
      </c>
      <c r="AL84" s="5">
        <f t="shared" si="23"/>
        <v>1.441900865232056</v>
      </c>
      <c r="AM84" s="5">
        <f t="shared" si="23"/>
        <v>1.4304804700932787</v>
      </c>
      <c r="AN84" s="5">
        <f t="shared" si="23"/>
        <v>1.3970375688898033</v>
      </c>
      <c r="AO84" s="5">
        <f t="shared" si="23"/>
        <v>1.3272359055670497</v>
      </c>
      <c r="AP84" s="5">
        <f t="shared" si="23"/>
        <v>1.3723914721214461</v>
      </c>
      <c r="AQ84" s="5">
        <f t="shared" si="23"/>
        <v>1.373534641174553</v>
      </c>
      <c r="AR84" s="5">
        <f t="shared" si="23"/>
        <v>1.5329149228458372</v>
      </c>
      <c r="AS84" s="5">
        <f t="shared" si="23"/>
        <v>1.3877883861938742</v>
      </c>
      <c r="AT84" s="5">
        <f t="shared" si="23"/>
        <v>1.2543216663406835</v>
      </c>
      <c r="AU84" s="5">
        <f t="shared" si="23"/>
        <v>1.2164886789925453</v>
      </c>
      <c r="AV84" s="5">
        <f t="shared" si="23"/>
        <v>1.1812191516481383</v>
      </c>
      <c r="AW84" s="5">
        <f t="shared" si="23"/>
        <v>1.289469753141534</v>
      </c>
      <c r="AX84" s="5">
        <f t="shared" si="23"/>
        <v>1.2781651503434563</v>
      </c>
      <c r="AY84" s="5" t="e">
        <f>SUM(#REF!,AY72)/10^3</f>
        <v>#REF!</v>
      </c>
      <c r="AZ84" s="5" t="e">
        <f>SUM(#REF!,AZ72)/10^3</f>
        <v>#REF!</v>
      </c>
      <c r="BA84" s="5" t="e">
        <f>SUM(#REF!,BA72)/10^3</f>
        <v>#REF!</v>
      </c>
      <c r="BB84" s="5" t="e">
        <f>SUM(#REF!,BB72)/10^3</f>
        <v>#REF!</v>
      </c>
      <c r="BC84" s="5" t="e">
        <f>SUM(#REF!,BC72)/10^3</f>
        <v>#REF!</v>
      </c>
      <c r="BD84" s="5" t="e">
        <f>SUM(#REF!,BD72)/10^3</f>
        <v>#REF!</v>
      </c>
      <c r="BE84" s="5" t="e">
        <f>SUM(#REF!,BE72)/10^3</f>
        <v>#REF!</v>
      </c>
      <c r="BF84" s="33"/>
      <c r="BG84" s="33"/>
    </row>
    <row r="85" spans="1:59" s="32" customFormat="1" ht="14.4" thickTop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405" t="s">
        <v>96</v>
      </c>
      <c r="Z85" s="16"/>
      <c r="AA85" s="16">
        <f t="shared" ref="AA85:AX85" si="24">SUM(AA77:AA84)</f>
        <v>1154.4027547264532</v>
      </c>
      <c r="AB85" s="16">
        <f t="shared" si="24"/>
        <v>1163.0306937263445</v>
      </c>
      <c r="AC85" s="16">
        <f t="shared" si="24"/>
        <v>1172.8213057906808</v>
      </c>
      <c r="AD85" s="16">
        <f t="shared" si="24"/>
        <v>1166.3992896778873</v>
      </c>
      <c r="AE85" s="16">
        <f t="shared" si="24"/>
        <v>1227.2242110073696</v>
      </c>
      <c r="AF85" s="16">
        <f t="shared" si="24"/>
        <v>1240.7626320507973</v>
      </c>
      <c r="AG85" s="16">
        <f t="shared" si="24"/>
        <v>1253.7796387323938</v>
      </c>
      <c r="AH85" s="16">
        <f t="shared" si="24"/>
        <v>1251.3434996133899</v>
      </c>
      <c r="AI85" s="16">
        <f t="shared" si="24"/>
        <v>1216.7003824219225</v>
      </c>
      <c r="AJ85" s="16">
        <f t="shared" si="24"/>
        <v>1251.6629978829478</v>
      </c>
      <c r="AK85" s="16">
        <f t="shared" si="24"/>
        <v>1272.5048268683915</v>
      </c>
      <c r="AL85" s="16">
        <f t="shared" si="24"/>
        <v>1255.7682658015174</v>
      </c>
      <c r="AM85" s="16">
        <f t="shared" si="24"/>
        <v>1292.7779555315692</v>
      </c>
      <c r="AN85" s="16">
        <f t="shared" si="24"/>
        <v>1297.8566893153477</v>
      </c>
      <c r="AO85" s="16">
        <f t="shared" si="24"/>
        <v>1296.8319399397312</v>
      </c>
      <c r="AP85" s="16">
        <f t="shared" si="24"/>
        <v>1304.3759600035214</v>
      </c>
      <c r="AQ85" s="16">
        <f t="shared" si="24"/>
        <v>1282.1889213413704</v>
      </c>
      <c r="AR85" s="16">
        <f t="shared" si="24"/>
        <v>1318.231903474345</v>
      </c>
      <c r="AS85" s="16">
        <f t="shared" si="24"/>
        <v>1233.9505797478412</v>
      </c>
      <c r="AT85" s="16">
        <f t="shared" si="24"/>
        <v>1161.1328735068103</v>
      </c>
      <c r="AU85" s="16">
        <f t="shared" si="24"/>
        <v>1211.5346040272696</v>
      </c>
      <c r="AV85" s="16">
        <f t="shared" si="24"/>
        <v>1260.7596661051198</v>
      </c>
      <c r="AW85" s="16">
        <f t="shared" si="24"/>
        <v>1295.5004843938971</v>
      </c>
      <c r="AX85" s="16">
        <f t="shared" si="24"/>
        <v>1310.691422941512</v>
      </c>
      <c r="AY85" s="34"/>
      <c r="AZ85" s="34"/>
      <c r="BA85" s="34"/>
      <c r="BB85" s="34"/>
      <c r="BC85" s="34"/>
      <c r="BD85" s="34"/>
      <c r="BE85" s="34"/>
      <c r="BF85" s="34"/>
      <c r="BG85" s="34"/>
    </row>
    <row r="86" spans="1:59">
      <c r="Z86" s="79"/>
      <c r="AA86" s="79"/>
    </row>
    <row r="87" spans="1:59">
      <c r="Y87" s="694" t="s">
        <v>393</v>
      </c>
    </row>
    <row r="88" spans="1:59">
      <c r="Y88" s="512" t="s">
        <v>76</v>
      </c>
      <c r="Z88" s="382"/>
      <c r="AA88" s="13">
        <v>1990</v>
      </c>
      <c r="AB88" s="13">
        <f t="shared" ref="AB88" si="25">AA88+1</f>
        <v>1991</v>
      </c>
      <c r="AC88" s="13">
        <f t="shared" ref="AC88" si="26">AB88+1</f>
        <v>1992</v>
      </c>
      <c r="AD88" s="13">
        <f t="shared" ref="AD88" si="27">AC88+1</f>
        <v>1993</v>
      </c>
      <c r="AE88" s="13">
        <f t="shared" ref="AE88" si="28">AD88+1</f>
        <v>1994</v>
      </c>
      <c r="AF88" s="13">
        <f t="shared" ref="AF88" si="29">AE88+1</f>
        <v>1995</v>
      </c>
      <c r="AG88" s="13">
        <f t="shared" ref="AG88" si="30">AF88+1</f>
        <v>1996</v>
      </c>
      <c r="AH88" s="13">
        <f t="shared" ref="AH88" si="31">AG88+1</f>
        <v>1997</v>
      </c>
      <c r="AI88" s="13">
        <f t="shared" ref="AI88" si="32">AH88+1</f>
        <v>1998</v>
      </c>
      <c r="AJ88" s="13">
        <f t="shared" ref="AJ88" si="33">AI88+1</f>
        <v>1999</v>
      </c>
      <c r="AK88" s="13">
        <f t="shared" ref="AK88" si="34">AJ88+1</f>
        <v>2000</v>
      </c>
      <c r="AL88" s="13">
        <f t="shared" ref="AL88" si="35">AK88+1</f>
        <v>2001</v>
      </c>
      <c r="AM88" s="13">
        <f t="shared" ref="AM88" si="36">AL88+1</f>
        <v>2002</v>
      </c>
      <c r="AN88" s="13">
        <f t="shared" ref="AN88" si="37">AM88+1</f>
        <v>2003</v>
      </c>
      <c r="AO88" s="13">
        <f t="shared" ref="AO88" si="38">AN88+1</f>
        <v>2004</v>
      </c>
      <c r="AP88" s="13">
        <f t="shared" ref="AP88" si="39">AO88+1</f>
        <v>2005</v>
      </c>
      <c r="AQ88" s="13">
        <f t="shared" ref="AQ88" si="40">AP88+1</f>
        <v>2006</v>
      </c>
      <c r="AR88" s="13">
        <f t="shared" ref="AR88" si="41">AQ88+1</f>
        <v>2007</v>
      </c>
      <c r="AS88" s="13">
        <f t="shared" ref="AS88" si="42">AR88+1</f>
        <v>2008</v>
      </c>
      <c r="AT88" s="13">
        <f t="shared" ref="AT88" si="43">AS88+1</f>
        <v>2009</v>
      </c>
      <c r="AU88" s="13">
        <f t="shared" ref="AU88" si="44">AT88+1</f>
        <v>2010</v>
      </c>
      <c r="AV88" s="13">
        <f t="shared" ref="AV88" si="45">AU88+1</f>
        <v>2011</v>
      </c>
      <c r="AW88" s="13">
        <f t="shared" ref="AW88" si="46">AV88+1</f>
        <v>2012</v>
      </c>
      <c r="AX88" s="13">
        <f t="shared" ref="AX88" si="47">AW88+1</f>
        <v>2013</v>
      </c>
      <c r="AY88" s="13">
        <f t="shared" ref="AY88" si="48">AX88+1</f>
        <v>2014</v>
      </c>
      <c r="AZ88" s="13">
        <f t="shared" ref="AZ88" si="49">AY88+1</f>
        <v>2015</v>
      </c>
      <c r="BA88" s="13">
        <f t="shared" ref="BA88" si="50">AZ88+1</f>
        <v>2016</v>
      </c>
      <c r="BB88" s="13">
        <f t="shared" ref="BB88" si="51">BA88+1</f>
        <v>2017</v>
      </c>
      <c r="BC88" s="13">
        <f t="shared" ref="BC88" si="52">BB88+1</f>
        <v>2018</v>
      </c>
      <c r="BD88" s="13">
        <f t="shared" ref="BD88" si="53">BC88+1</f>
        <v>2019</v>
      </c>
      <c r="BE88" s="13">
        <f t="shared" ref="BE88" si="54">BD88+1</f>
        <v>2020</v>
      </c>
      <c r="BF88" s="13" t="s">
        <v>139</v>
      </c>
      <c r="BG88" s="13" t="s">
        <v>11</v>
      </c>
    </row>
    <row r="89" spans="1:59" s="32" customForma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7" t="s">
        <v>197</v>
      </c>
      <c r="Z89" s="35"/>
      <c r="AA89" s="19">
        <f t="shared" ref="AA89:AX89" si="55">AA77/$AA77-1</f>
        <v>0</v>
      </c>
      <c r="AB89" s="19">
        <f t="shared" si="55"/>
        <v>7.537855625460832E-3</v>
      </c>
      <c r="AC89" s="19">
        <f t="shared" si="55"/>
        <v>2.7143056916551833E-2</v>
      </c>
      <c r="AD89" s="19">
        <f t="shared" si="55"/>
        <v>-2.3916848299083138E-2</v>
      </c>
      <c r="AE89" s="19">
        <f t="shared" si="55"/>
        <v>9.792126707142268E-2</v>
      </c>
      <c r="AF89" s="19">
        <f t="shared" si="55"/>
        <v>6.4624095303522644E-2</v>
      </c>
      <c r="AG89" s="19">
        <f t="shared" si="55"/>
        <v>6.7598885582389023E-2</v>
      </c>
      <c r="AH89" s="19">
        <f t="shared" si="55"/>
        <v>5.9554520591746929E-2</v>
      </c>
      <c r="AI89" s="19">
        <f t="shared" si="55"/>
        <v>2.02388995552365E-2</v>
      </c>
      <c r="AJ89" s="19">
        <f t="shared" si="55"/>
        <v>7.4610336670992261E-2</v>
      </c>
      <c r="AK89" s="19">
        <f t="shared" si="55"/>
        <v>9.7490869070907538E-2</v>
      </c>
      <c r="AL89" s="19">
        <f t="shared" si="55"/>
        <v>6.7120601720342288E-2</v>
      </c>
      <c r="AM89" s="19">
        <f t="shared" si="55"/>
        <v>0.15679589830880336</v>
      </c>
      <c r="AN89" s="19">
        <f t="shared" si="55"/>
        <v>0.19892737903245195</v>
      </c>
      <c r="AO89" s="19">
        <f t="shared" si="55"/>
        <v>0.18780154015361239</v>
      </c>
      <c r="AP89" s="19">
        <f t="shared" si="55"/>
        <v>0.25089249016747739</v>
      </c>
      <c r="AQ89" s="19">
        <f t="shared" si="55"/>
        <v>0.21796085555686329</v>
      </c>
      <c r="AR89" s="19">
        <f t="shared" si="55"/>
        <v>0.40675810329675066</v>
      </c>
      <c r="AS89" s="19">
        <f t="shared" si="55"/>
        <v>0.33118988074632205</v>
      </c>
      <c r="AT89" s="19">
        <f t="shared" si="55"/>
        <v>0.22209646148814599</v>
      </c>
      <c r="AU89" s="19">
        <f t="shared" si="55"/>
        <v>0.29900531719423262</v>
      </c>
      <c r="AV89" s="19">
        <f t="shared" si="55"/>
        <v>0.47182179350265474</v>
      </c>
      <c r="AW89" s="19">
        <f t="shared" si="55"/>
        <v>0.59998040980982914</v>
      </c>
      <c r="AX89" s="19">
        <f t="shared" si="55"/>
        <v>0.61167555093829296</v>
      </c>
      <c r="AY89" s="31"/>
      <c r="AZ89" s="31"/>
      <c r="BA89" s="31"/>
      <c r="BB89" s="31"/>
      <c r="BC89" s="31"/>
      <c r="BD89" s="31"/>
      <c r="BE89" s="31"/>
      <c r="BF89" s="31"/>
      <c r="BG89" s="31"/>
    </row>
    <row r="90" spans="1:59" s="32" customForma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7" t="s">
        <v>198</v>
      </c>
      <c r="Z90" s="35"/>
      <c r="AA90" s="6">
        <f t="shared" ref="AA90:AB90" si="56">AA78/$AA78-1</f>
        <v>0</v>
      </c>
      <c r="AB90" s="19">
        <f t="shared" si="56"/>
        <v>-1.2807021586294765E-2</v>
      </c>
      <c r="AC90" s="19">
        <f t="shared" ref="AC90:AX90" si="57">AC78/$AA78-1</f>
        <v>-3.2211573689038708E-2</v>
      </c>
      <c r="AD90" s="19">
        <f t="shared" si="57"/>
        <v>-3.3461582847090554E-2</v>
      </c>
      <c r="AE90" s="19">
        <f t="shared" si="57"/>
        <v>-1.2131692315096698E-2</v>
      </c>
      <c r="AF90" s="19">
        <f t="shared" si="57"/>
        <v>3.3971714706542144E-3</v>
      </c>
      <c r="AG90" s="19">
        <f t="shared" si="57"/>
        <v>1.5624217775364269E-2</v>
      </c>
      <c r="AH90" s="19">
        <f t="shared" si="57"/>
        <v>1.4484693880306931E-2</v>
      </c>
      <c r="AI90" s="19">
        <f t="shared" si="57"/>
        <v>-4.2578182735918735E-2</v>
      </c>
      <c r="AJ90" s="19">
        <f t="shared" si="57"/>
        <v>-2.4211356394898464E-2</v>
      </c>
      <c r="AK90" s="19">
        <f t="shared" si="57"/>
        <v>-1.4297589023105628E-3</v>
      </c>
      <c r="AL90" s="19">
        <f t="shared" si="57"/>
        <v>-1.7892839385274639E-2</v>
      </c>
      <c r="AM90" s="19">
        <f t="shared" si="57"/>
        <v>1.1109044796661749E-2</v>
      </c>
      <c r="AN90" s="19">
        <f t="shared" si="57"/>
        <v>1.2874297748224794E-2</v>
      </c>
      <c r="AO90" s="19">
        <f t="shared" si="57"/>
        <v>2.0556525070120735E-2</v>
      </c>
      <c r="AP90" s="19">
        <f t="shared" si="57"/>
        <v>-1.098630382654775E-2</v>
      </c>
      <c r="AQ90" s="19">
        <f t="shared" si="57"/>
        <v>1.1027309144466813E-3</v>
      </c>
      <c r="AR90" s="19">
        <f t="shared" si="57"/>
        <v>-3.8699178869296857E-2</v>
      </c>
      <c r="AS90" s="19">
        <f t="shared" si="57"/>
        <v>-0.12265771380412493</v>
      </c>
      <c r="AT90" s="19">
        <f t="shared" si="57"/>
        <v>-0.19269157343033749</v>
      </c>
      <c r="AU90" s="19">
        <f t="shared" si="57"/>
        <v>-0.10559947485410026</v>
      </c>
      <c r="AV90" s="19">
        <f t="shared" si="57"/>
        <v>-0.11569199775094807</v>
      </c>
      <c r="AW90" s="19">
        <f t="shared" si="57"/>
        <v>-0.12065037389635269</v>
      </c>
      <c r="AX90" s="19">
        <f t="shared" si="57"/>
        <v>-0.10324564973463513</v>
      </c>
      <c r="AY90" s="31"/>
      <c r="AZ90" s="31"/>
      <c r="BA90" s="31"/>
      <c r="BB90" s="31"/>
      <c r="BC90" s="31"/>
      <c r="BD90" s="31"/>
      <c r="BE90" s="31"/>
      <c r="BF90" s="31"/>
      <c r="BG90" s="31"/>
    </row>
    <row r="91" spans="1:59" s="32" customForma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7" t="s">
        <v>199</v>
      </c>
      <c r="Z91" s="35"/>
      <c r="AA91" s="6">
        <f t="shared" ref="AA91:AB91" si="58">AA79/$AA79-1</f>
        <v>0</v>
      </c>
      <c r="AB91" s="19">
        <f t="shared" si="58"/>
        <v>6.220713176064363E-2</v>
      </c>
      <c r="AC91" s="19">
        <f t="shared" ref="AC91:AX91" si="59">AC79/$AA79-1</f>
        <v>9.3328882794565526E-2</v>
      </c>
      <c r="AD91" s="19">
        <f t="shared" si="59"/>
        <v>0.111616163556854</v>
      </c>
      <c r="AE91" s="19">
        <f t="shared" si="59"/>
        <v>0.15698614497594732</v>
      </c>
      <c r="AF91" s="19">
        <f t="shared" si="59"/>
        <v>0.20129799089072198</v>
      </c>
      <c r="AG91" s="19">
        <f t="shared" si="59"/>
        <v>0.23341331841612556</v>
      </c>
      <c r="AH91" s="19">
        <f t="shared" si="59"/>
        <v>0.23985570135089596</v>
      </c>
      <c r="AI91" s="19">
        <f t="shared" si="59"/>
        <v>0.23038285939443637</v>
      </c>
      <c r="AJ91" s="19">
        <f t="shared" si="59"/>
        <v>0.24953744686848922</v>
      </c>
      <c r="AK91" s="19">
        <f t="shared" si="59"/>
        <v>0.24356159582779346</v>
      </c>
      <c r="AL91" s="19">
        <f t="shared" si="59"/>
        <v>0.26365373016048688</v>
      </c>
      <c r="AM91" s="19">
        <f t="shared" si="59"/>
        <v>0.24208319606436146</v>
      </c>
      <c r="AN91" s="19">
        <f t="shared" si="59"/>
        <v>0.22095749675982312</v>
      </c>
      <c r="AO91" s="19">
        <f t="shared" si="59"/>
        <v>0.19174375214080008</v>
      </c>
      <c r="AP91" s="19">
        <f t="shared" si="59"/>
        <v>0.16237743110666503</v>
      </c>
      <c r="AQ91" s="19">
        <f t="shared" si="59"/>
        <v>0.14012276618792807</v>
      </c>
      <c r="AR91" s="19">
        <f t="shared" si="59"/>
        <v>0.13251056392128358</v>
      </c>
      <c r="AS91" s="19">
        <f t="shared" si="59"/>
        <v>9.0003757920913419E-2</v>
      </c>
      <c r="AT91" s="19">
        <f t="shared" si="59"/>
        <v>7.2938727539780146E-2</v>
      </c>
      <c r="AU91" s="19">
        <f t="shared" si="59"/>
        <v>7.6580920012888409E-2</v>
      </c>
      <c r="AV91" s="19">
        <f t="shared" si="59"/>
        <v>6.2707413469204942E-2</v>
      </c>
      <c r="AW91" s="19">
        <f t="shared" si="59"/>
        <v>8.7669506104891104E-2</v>
      </c>
      <c r="AX91" s="19">
        <f t="shared" si="59"/>
        <v>7.8624370911340558E-2</v>
      </c>
      <c r="AY91" s="31"/>
      <c r="AZ91" s="31"/>
      <c r="BA91" s="31"/>
      <c r="BB91" s="31"/>
      <c r="BC91" s="31"/>
      <c r="BD91" s="31"/>
      <c r="BE91" s="31"/>
      <c r="BF91" s="31"/>
      <c r="BG91" s="31"/>
    </row>
    <row r="92" spans="1:59" s="32" customForma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7" t="s">
        <v>206</v>
      </c>
      <c r="Z92" s="35"/>
      <c r="AA92" s="6">
        <f t="shared" ref="AA92:AB92" si="60">AA80/$AA80-1</f>
        <v>0</v>
      </c>
      <c r="AB92" s="19">
        <f t="shared" si="60"/>
        <v>-4.1245226505971511E-2</v>
      </c>
      <c r="AC92" s="19">
        <f t="shared" ref="AC92:AX92" si="61">AC80/$AA80-1</f>
        <v>-4.302342288376737E-2</v>
      </c>
      <c r="AD92" s="19">
        <f t="shared" si="61"/>
        <v>1.6927994536292346E-2</v>
      </c>
      <c r="AE92" s="19">
        <f t="shared" si="61"/>
        <v>3.4556843185995723E-2</v>
      </c>
      <c r="AF92" s="19">
        <f t="shared" si="61"/>
        <v>8.3331921893543548E-2</v>
      </c>
      <c r="AG92" s="19">
        <f t="shared" si="61"/>
        <v>7.9072207384702997E-2</v>
      </c>
      <c r="AH92" s="19">
        <f t="shared" si="61"/>
        <v>0.10131847026728313</v>
      </c>
      <c r="AI92" s="19">
        <f t="shared" si="61"/>
        <v>0.21191978981422288</v>
      </c>
      <c r="AJ92" s="19">
        <f t="shared" si="61"/>
        <v>0.25560659410780051</v>
      </c>
      <c r="AK92" s="19">
        <f t="shared" si="61"/>
        <v>0.2725549028006673</v>
      </c>
      <c r="AL92" s="19">
        <f t="shared" si="61"/>
        <v>0.28453962769121732</v>
      </c>
      <c r="AM92" s="19">
        <f t="shared" si="61"/>
        <v>0.28252325594865191</v>
      </c>
      <c r="AN92" s="19">
        <f t="shared" si="61"/>
        <v>0.25225251415495742</v>
      </c>
      <c r="AO92" s="19">
        <f t="shared" si="61"/>
        <v>0.34367341011301278</v>
      </c>
      <c r="AP92" s="19">
        <f t="shared" si="61"/>
        <v>0.36011166779100812</v>
      </c>
      <c r="AQ92" s="19">
        <f t="shared" si="61"/>
        <v>0.28907286270631283</v>
      </c>
      <c r="AR92" s="19">
        <f t="shared" si="61"/>
        <v>0.17782680225500958</v>
      </c>
      <c r="AS92" s="19">
        <f t="shared" si="61"/>
        <v>4.2550517606699145E-2</v>
      </c>
      <c r="AT92" s="19">
        <f t="shared" si="61"/>
        <v>0.11145715855039939</v>
      </c>
      <c r="AU92" s="19">
        <f t="shared" si="61"/>
        <v>-7.900159308345478E-2</v>
      </c>
      <c r="AV92" s="19">
        <f t="shared" si="61"/>
        <v>-6.9624115846357526E-2</v>
      </c>
      <c r="AW92" s="19">
        <f t="shared" si="61"/>
        <v>-0.22809349352534036</v>
      </c>
      <c r="AX92" s="19">
        <f t="shared" si="61"/>
        <v>-0.13748319514472496</v>
      </c>
      <c r="AY92" s="31"/>
      <c r="AZ92" s="31"/>
      <c r="BA92" s="31"/>
      <c r="BB92" s="31"/>
      <c r="BC92" s="31"/>
      <c r="BD92" s="31"/>
      <c r="BE92" s="31"/>
      <c r="BF92" s="31"/>
      <c r="BG92" s="31"/>
    </row>
    <row r="93" spans="1:59" s="32" customForma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7" t="s">
        <v>207</v>
      </c>
      <c r="Z93" s="35"/>
      <c r="AA93" s="6">
        <f t="shared" ref="AA93:AB93" si="62">AA81/$AA81-1</f>
        <v>0</v>
      </c>
      <c r="AB93" s="19">
        <f t="shared" si="62"/>
        <v>1.0236790785474348E-2</v>
      </c>
      <c r="AC93" s="19">
        <f t="shared" ref="AC93:AX93" si="63">AC81/$AA81-1</f>
        <v>6.9076753257832912E-2</v>
      </c>
      <c r="AD93" s="19">
        <f t="shared" si="63"/>
        <v>0.14574653233416801</v>
      </c>
      <c r="AE93" s="19">
        <f t="shared" si="63"/>
        <v>8.954691330819653E-2</v>
      </c>
      <c r="AF93" s="19">
        <f t="shared" si="63"/>
        <v>0.17036912213042199</v>
      </c>
      <c r="AG93" s="19">
        <f t="shared" si="63"/>
        <v>0.16754252401269909</v>
      </c>
      <c r="AH93" s="19">
        <f t="shared" si="63"/>
        <v>0.14810668255767467</v>
      </c>
      <c r="AI93" s="19">
        <f t="shared" si="63"/>
        <v>0.14121446514479086</v>
      </c>
      <c r="AJ93" s="19">
        <f t="shared" si="63"/>
        <v>0.17492740875668922</v>
      </c>
      <c r="AK93" s="19">
        <f t="shared" si="63"/>
        <v>0.21709801072031421</v>
      </c>
      <c r="AL93" s="19">
        <f t="shared" si="63"/>
        <v>0.15844433616197762</v>
      </c>
      <c r="AM93" s="19">
        <f t="shared" si="63"/>
        <v>0.20226659338683328</v>
      </c>
      <c r="AN93" s="19">
        <f t="shared" si="63"/>
        <v>0.15052359223360745</v>
      </c>
      <c r="AO93" s="19">
        <f t="shared" si="63"/>
        <v>0.13663772060844548</v>
      </c>
      <c r="AP93" s="19">
        <f t="shared" si="63"/>
        <v>0.19270821639471691</v>
      </c>
      <c r="AQ93" s="19">
        <f t="shared" si="63"/>
        <v>0.12186832815710291</v>
      </c>
      <c r="AR93" s="19">
        <f t="shared" si="63"/>
        <v>0.10600704855911247</v>
      </c>
      <c r="AS93" s="19">
        <f t="shared" si="63"/>
        <v>4.3369076898941206E-2</v>
      </c>
      <c r="AT93" s="19">
        <f t="shared" si="63"/>
        <v>2.1334575427027769E-2</v>
      </c>
      <c r="AU93" s="19">
        <f t="shared" si="63"/>
        <v>7.7394109157055357E-2</v>
      </c>
      <c r="AV93" s="19">
        <f t="shared" si="63"/>
        <v>3.9474725110661968E-2</v>
      </c>
      <c r="AW93" s="19">
        <f t="shared" si="63"/>
        <v>2.8657429122002087E-2</v>
      </c>
      <c r="AX93" s="19">
        <f t="shared" si="63"/>
        <v>-1.2097162712682574E-2</v>
      </c>
      <c r="AY93" s="31"/>
      <c r="AZ93" s="31"/>
      <c r="BA93" s="31"/>
      <c r="BB93" s="31"/>
      <c r="BC93" s="31"/>
      <c r="BD93" s="31"/>
      <c r="BE93" s="31"/>
      <c r="BF93" s="31"/>
      <c r="BG93" s="31"/>
    </row>
    <row r="94" spans="1:59" s="32" customForma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7" t="s">
        <v>143</v>
      </c>
      <c r="Z94" s="35"/>
      <c r="AA94" s="6">
        <f t="shared" ref="AA94:AB94" si="64">AA82/$AA82-1</f>
        <v>0</v>
      </c>
      <c r="AB94" s="19">
        <f t="shared" si="64"/>
        <v>1.738389831416165E-2</v>
      </c>
      <c r="AC94" s="19">
        <f t="shared" ref="AC94:AX94" si="65">AC82/$AA82-1</f>
        <v>1.7008250191610452E-2</v>
      </c>
      <c r="AD94" s="19">
        <f t="shared" si="65"/>
        <v>-3.7196362703173502E-3</v>
      </c>
      <c r="AE94" s="19">
        <f t="shared" si="65"/>
        <v>1.9162479045031544E-2</v>
      </c>
      <c r="AF94" s="19">
        <f t="shared" si="65"/>
        <v>2.2842797863069197E-2</v>
      </c>
      <c r="AG94" s="19">
        <f t="shared" si="65"/>
        <v>3.0556134560537629E-2</v>
      </c>
      <c r="AH94" s="19">
        <f t="shared" si="65"/>
        <v>-1.162985691627838E-2</v>
      </c>
      <c r="AI94" s="19">
        <f t="shared" si="65"/>
        <v>-0.10410891309839077</v>
      </c>
      <c r="AJ94" s="19">
        <f t="shared" si="65"/>
        <v>-0.10189145715976777</v>
      </c>
      <c r="AK94" s="19">
        <f t="shared" si="65"/>
        <v>-9.4583006733538144E-2</v>
      </c>
      <c r="AL94" s="19">
        <f t="shared" si="65"/>
        <v>-0.1165355861220605</v>
      </c>
      <c r="AM94" s="19">
        <f t="shared" si="65"/>
        <v>-0.15939716377575119</v>
      </c>
      <c r="AN94" s="19">
        <f t="shared" si="65"/>
        <v>-0.17142023422572028</v>
      </c>
      <c r="AO94" s="19">
        <f t="shared" si="65"/>
        <v>-0.17352029608184361</v>
      </c>
      <c r="AP94" s="19">
        <f t="shared" si="65"/>
        <v>-0.15653455183824283</v>
      </c>
      <c r="AQ94" s="19">
        <f t="shared" si="65"/>
        <v>-0.1545465128871788</v>
      </c>
      <c r="AR94" s="19">
        <f t="shared" si="65"/>
        <v>-0.1668498780856561</v>
      </c>
      <c r="AS94" s="19">
        <f t="shared" si="65"/>
        <v>-0.23137379606407915</v>
      </c>
      <c r="AT94" s="19">
        <f t="shared" si="65"/>
        <v>-0.31967692521559066</v>
      </c>
      <c r="AU94" s="19">
        <f t="shared" si="65"/>
        <v>-0.301199505611355</v>
      </c>
      <c r="AV94" s="19">
        <f t="shared" si="65"/>
        <v>-0.30323856481667721</v>
      </c>
      <c r="AW94" s="19">
        <f t="shared" si="65"/>
        <v>-0.29944066261263613</v>
      </c>
      <c r="AX94" s="19">
        <f t="shared" si="65"/>
        <v>-0.27180147417949085</v>
      </c>
      <c r="AY94" s="31"/>
      <c r="AZ94" s="31"/>
      <c r="BA94" s="31"/>
      <c r="BB94" s="31"/>
      <c r="BC94" s="31"/>
      <c r="BD94" s="31"/>
      <c r="BE94" s="31"/>
      <c r="BF94" s="31"/>
      <c r="BG94" s="31"/>
    </row>
    <row r="95" spans="1:59" s="32" customForma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7" t="s">
        <v>163</v>
      </c>
      <c r="Z95" s="35"/>
      <c r="AA95" s="6">
        <f t="shared" ref="AA95:AB95" si="66">AA83/$AA83-1</f>
        <v>0</v>
      </c>
      <c r="AB95" s="19">
        <f t="shared" si="66"/>
        <v>1.4702155446115084E-2</v>
      </c>
      <c r="AC95" s="19">
        <f t="shared" ref="AC95:AX95" si="67">AC83/$AA83-1</f>
        <v>7.7695498723809875E-2</v>
      </c>
      <c r="AD95" s="19">
        <f t="shared" si="67"/>
        <v>5.6359540323618784E-2</v>
      </c>
      <c r="AE95" s="19">
        <f t="shared" si="67"/>
        <v>0.19800547827887294</v>
      </c>
      <c r="AF95" s="19">
        <f t="shared" si="67"/>
        <v>0.22271478670800482</v>
      </c>
      <c r="AG95" s="19">
        <f t="shared" si="67"/>
        <v>0.254287886502089</v>
      </c>
      <c r="AH95" s="19">
        <f t="shared" si="67"/>
        <v>0.31407980248337219</v>
      </c>
      <c r="AI95" s="19">
        <f t="shared" si="67"/>
        <v>0.33118413266912383</v>
      </c>
      <c r="AJ95" s="19">
        <f t="shared" si="67"/>
        <v>0.33407230836626978</v>
      </c>
      <c r="AK95" s="19">
        <f t="shared" si="67"/>
        <v>0.38405170505366426</v>
      </c>
      <c r="AL95" s="19">
        <f t="shared" si="67"/>
        <v>0.3746924151227935</v>
      </c>
      <c r="AM95" s="19">
        <f t="shared" si="67"/>
        <v>0.38587931990003832</v>
      </c>
      <c r="AN95" s="19">
        <f t="shared" si="67"/>
        <v>0.41972880035550153</v>
      </c>
      <c r="AO95" s="19">
        <f t="shared" si="67"/>
        <v>0.3837484233208146</v>
      </c>
      <c r="AP95" s="19">
        <f t="shared" si="67"/>
        <v>0.33963187986492982</v>
      </c>
      <c r="AQ95" s="19">
        <f t="shared" si="67"/>
        <v>0.26019657181936506</v>
      </c>
      <c r="AR95" s="19">
        <f t="shared" si="67"/>
        <v>0.28501694903977248</v>
      </c>
      <c r="AS95" s="19">
        <f t="shared" si="67"/>
        <v>0.34471785702071434</v>
      </c>
      <c r="AT95" s="19">
        <f t="shared" si="67"/>
        <v>0.17609119541264828</v>
      </c>
      <c r="AU95" s="19">
        <f t="shared" si="67"/>
        <v>0.19808486368169698</v>
      </c>
      <c r="AV95" s="19">
        <f t="shared" si="67"/>
        <v>0.18857834663722217</v>
      </c>
      <c r="AW95" s="19">
        <f t="shared" si="67"/>
        <v>0.26965802290919472</v>
      </c>
      <c r="AX95" s="19">
        <f t="shared" si="67"/>
        <v>0.25126253261722264</v>
      </c>
      <c r="AY95" s="31"/>
      <c r="AZ95" s="31"/>
      <c r="BA95" s="31"/>
      <c r="BB95" s="31"/>
      <c r="BC95" s="31"/>
      <c r="BD95" s="31"/>
      <c r="BE95" s="31"/>
      <c r="BF95" s="31"/>
      <c r="BG95" s="31"/>
    </row>
    <row r="96" spans="1:59" s="32" customFormat="1" ht="14.4" thickBo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9" t="s">
        <v>380</v>
      </c>
      <c r="Z96" s="36"/>
      <c r="AA96" s="7">
        <f t="shared" ref="AA96:AB96" si="68">AA84/$AA84-1</f>
        <v>0</v>
      </c>
      <c r="AB96" s="20">
        <f t="shared" si="68"/>
        <v>-8.9966415884046302E-3</v>
      </c>
      <c r="AC96" s="20">
        <f t="shared" ref="AC96:AX96" si="69">AC84/$AA84-1</f>
        <v>-2.9406947021724084E-2</v>
      </c>
      <c r="AD96" s="20">
        <f t="shared" si="69"/>
        <v>-1.3228036625424933E-2</v>
      </c>
      <c r="AE96" s="20">
        <f t="shared" si="69"/>
        <v>-0.16279237496176169</v>
      </c>
      <c r="AF96" s="20">
        <f t="shared" si="69"/>
        <v>7.8797571906360275E-2</v>
      </c>
      <c r="AG96" s="20">
        <f t="shared" si="69"/>
        <v>0.15666154993655756</v>
      </c>
      <c r="AH96" s="20">
        <f t="shared" si="69"/>
        <v>0.2592379976266812</v>
      </c>
      <c r="AI96" s="20">
        <f t="shared" si="69"/>
        <v>0.21114750295676887</v>
      </c>
      <c r="AJ96" s="20">
        <f t="shared" si="69"/>
        <v>0.23910427639284393</v>
      </c>
      <c r="AK96" s="20">
        <f t="shared" si="69"/>
        <v>0.23744547636578694</v>
      </c>
      <c r="AL96" s="20">
        <f t="shared" si="69"/>
        <v>0.21186512473084385</v>
      </c>
      <c r="AM96" s="20">
        <f t="shared" si="69"/>
        <v>0.20226669885216708</v>
      </c>
      <c r="AN96" s="20">
        <f t="shared" si="69"/>
        <v>0.17415915927330117</v>
      </c>
      <c r="AO96" s="20">
        <f t="shared" si="69"/>
        <v>0.11549340528928131</v>
      </c>
      <c r="AP96" s="20">
        <f t="shared" si="69"/>
        <v>0.15344501320785242</v>
      </c>
      <c r="AQ96" s="20">
        <f t="shared" si="69"/>
        <v>0.15440580513227453</v>
      </c>
      <c r="AR96" s="20">
        <f t="shared" si="69"/>
        <v>0.28835912299516586</v>
      </c>
      <c r="AS96" s="20">
        <f t="shared" si="69"/>
        <v>0.16638555831935742</v>
      </c>
      <c r="AT96" s="20">
        <f t="shared" si="69"/>
        <v>5.4211644701327222E-2</v>
      </c>
      <c r="AU96" s="20">
        <f t="shared" si="69"/>
        <v>2.241439772192888E-2</v>
      </c>
      <c r="AV96" s="20">
        <f t="shared" si="69"/>
        <v>-7.2283545539352234E-3</v>
      </c>
      <c r="AW96" s="20">
        <f t="shared" si="69"/>
        <v>8.3752330626436278E-2</v>
      </c>
      <c r="AX96" s="20">
        <f t="shared" si="69"/>
        <v>7.4251223989871384E-2</v>
      </c>
      <c r="AY96" s="20">
        <f t="shared" ref="AY96" si="70">AY71/AX71-1</f>
        <v>-1</v>
      </c>
      <c r="AZ96" s="20" t="e">
        <f t="shared" ref="AZ96" si="71">AZ71/AY71-1</f>
        <v>#DIV/0!</v>
      </c>
      <c r="BA96" s="20" t="e">
        <f t="shared" ref="BA96" si="72">BA71/AZ71-1</f>
        <v>#DIV/0!</v>
      </c>
      <c r="BB96" s="20" t="e">
        <f t="shared" ref="BB96" si="73">BB71/BA71-1</f>
        <v>#DIV/0!</v>
      </c>
      <c r="BC96" s="20" t="e">
        <f t="shared" ref="BC96" si="74">BC71/BB71-1</f>
        <v>#DIV/0!</v>
      </c>
      <c r="BD96" s="20" t="e">
        <f t="shared" ref="BD96" si="75">BD71/BC71-1</f>
        <v>#DIV/0!</v>
      </c>
      <c r="BE96" s="20" t="e">
        <f t="shared" ref="BE96" si="76">BE71/BD71-1</f>
        <v>#DIV/0!</v>
      </c>
      <c r="BF96" s="33"/>
      <c r="BG96" s="33"/>
    </row>
    <row r="97" spans="1:59" s="32" customFormat="1" ht="14.4" thickTop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405" t="s">
        <v>96</v>
      </c>
      <c r="Z97" s="37"/>
      <c r="AA97" s="981">
        <f>AA85/$AA85-1</f>
        <v>0</v>
      </c>
      <c r="AB97" s="21">
        <f>AB85/$AA85-1</f>
        <v>7.4739417976663614E-3</v>
      </c>
      <c r="AC97" s="21">
        <f t="shared" ref="AC97:AX97" si="77">AC85/$AA85-1</f>
        <v>1.5955047741194939E-2</v>
      </c>
      <c r="AD97" s="21">
        <f t="shared" si="77"/>
        <v>1.0391983995461596E-2</v>
      </c>
      <c r="AE97" s="21">
        <f t="shared" si="77"/>
        <v>6.3081499054610468E-2</v>
      </c>
      <c r="AF97" s="21">
        <f t="shared" si="77"/>
        <v>7.4809140025664522E-2</v>
      </c>
      <c r="AG97" s="21">
        <f t="shared" si="77"/>
        <v>8.6085106431930569E-2</v>
      </c>
      <c r="AH97" s="21">
        <f t="shared" si="77"/>
        <v>8.3974803845567436E-2</v>
      </c>
      <c r="AI97" s="21">
        <f t="shared" si="77"/>
        <v>5.3965245180163546E-2</v>
      </c>
      <c r="AJ97" s="21">
        <f t="shared" si="77"/>
        <v>8.425156883789775E-2</v>
      </c>
      <c r="AK97" s="21">
        <f t="shared" si="77"/>
        <v>0.10230577816831676</v>
      </c>
      <c r="AL97" s="21">
        <f t="shared" si="77"/>
        <v>8.7807752242486492E-2</v>
      </c>
      <c r="AM97" s="21">
        <f t="shared" si="77"/>
        <v>0.11986735152750505</v>
      </c>
      <c r="AN97" s="21">
        <f t="shared" si="77"/>
        <v>0.12426679856882994</v>
      </c>
      <c r="AO97" s="21">
        <f t="shared" si="77"/>
        <v>0.12337911065278773</v>
      </c>
      <c r="AP97" s="21">
        <f t="shared" si="77"/>
        <v>0.12991410897369682</v>
      </c>
      <c r="AQ97" s="21">
        <f t="shared" si="77"/>
        <v>0.1106946133762452</v>
      </c>
      <c r="AR97" s="21">
        <f t="shared" si="77"/>
        <v>0.14191680336618107</v>
      </c>
      <c r="AS97" s="21">
        <f t="shared" si="77"/>
        <v>6.8908207898583651E-2</v>
      </c>
      <c r="AT97" s="21">
        <f t="shared" si="77"/>
        <v>5.8299573115205838E-3</v>
      </c>
      <c r="AU97" s="21">
        <f t="shared" si="77"/>
        <v>4.9490395849197677E-2</v>
      </c>
      <c r="AV97" s="21">
        <f t="shared" si="77"/>
        <v>9.2131546761484495E-2</v>
      </c>
      <c r="AW97" s="21">
        <f t="shared" si="77"/>
        <v>0.12222573888510713</v>
      </c>
      <c r="AX97" s="21">
        <f t="shared" si="77"/>
        <v>0.1353848711597132</v>
      </c>
      <c r="AY97" s="34"/>
      <c r="AZ97" s="34"/>
      <c r="BA97" s="34"/>
      <c r="BB97" s="34"/>
      <c r="BC97" s="34"/>
      <c r="BD97" s="34"/>
      <c r="BE97" s="34"/>
      <c r="BF97" s="34"/>
      <c r="BG97" s="34"/>
    </row>
    <row r="99" spans="1:59">
      <c r="Y99" s="694" t="s">
        <v>392</v>
      </c>
    </row>
    <row r="100" spans="1:59">
      <c r="Y100" s="512" t="s">
        <v>76</v>
      </c>
      <c r="Z100" s="382"/>
      <c r="AA100" s="13">
        <v>1990</v>
      </c>
      <c r="AB100" s="13">
        <f t="shared" ref="AB100" si="78">AA100+1</f>
        <v>1991</v>
      </c>
      <c r="AC100" s="13">
        <f t="shared" ref="AC100" si="79">AB100+1</f>
        <v>1992</v>
      </c>
      <c r="AD100" s="13">
        <f t="shared" ref="AD100" si="80">AC100+1</f>
        <v>1993</v>
      </c>
      <c r="AE100" s="13">
        <f t="shared" ref="AE100" si="81">AD100+1</f>
        <v>1994</v>
      </c>
      <c r="AF100" s="13">
        <f t="shared" ref="AF100" si="82">AE100+1</f>
        <v>1995</v>
      </c>
      <c r="AG100" s="13">
        <f t="shared" ref="AG100" si="83">AF100+1</f>
        <v>1996</v>
      </c>
      <c r="AH100" s="13">
        <f t="shared" ref="AH100" si="84">AG100+1</f>
        <v>1997</v>
      </c>
      <c r="AI100" s="13">
        <f t="shared" ref="AI100" si="85">AH100+1</f>
        <v>1998</v>
      </c>
      <c r="AJ100" s="13">
        <f t="shared" ref="AJ100" si="86">AI100+1</f>
        <v>1999</v>
      </c>
      <c r="AK100" s="13">
        <f t="shared" ref="AK100" si="87">AJ100+1</f>
        <v>2000</v>
      </c>
      <c r="AL100" s="13">
        <f t="shared" ref="AL100" si="88">AK100+1</f>
        <v>2001</v>
      </c>
      <c r="AM100" s="13">
        <f t="shared" ref="AM100" si="89">AL100+1</f>
        <v>2002</v>
      </c>
      <c r="AN100" s="13">
        <f t="shared" ref="AN100" si="90">AM100+1</f>
        <v>2003</v>
      </c>
      <c r="AO100" s="13">
        <f t="shared" ref="AO100" si="91">AN100+1</f>
        <v>2004</v>
      </c>
      <c r="AP100" s="13">
        <f t="shared" ref="AP100" si="92">AO100+1</f>
        <v>2005</v>
      </c>
      <c r="AQ100" s="13">
        <f t="shared" ref="AQ100" si="93">AP100+1</f>
        <v>2006</v>
      </c>
      <c r="AR100" s="13">
        <f t="shared" ref="AR100" si="94">AQ100+1</f>
        <v>2007</v>
      </c>
      <c r="AS100" s="13">
        <f t="shared" ref="AS100" si="95">AR100+1</f>
        <v>2008</v>
      </c>
      <c r="AT100" s="13">
        <f t="shared" ref="AT100" si="96">AS100+1</f>
        <v>2009</v>
      </c>
      <c r="AU100" s="13">
        <f t="shared" ref="AU100" si="97">AT100+1</f>
        <v>2010</v>
      </c>
      <c r="AV100" s="13">
        <f t="shared" ref="AV100" si="98">AU100+1</f>
        <v>2011</v>
      </c>
      <c r="AW100" s="13">
        <f t="shared" ref="AW100" si="99">AV100+1</f>
        <v>2012</v>
      </c>
      <c r="AX100" s="13">
        <f t="shared" ref="AX100" si="100">AW100+1</f>
        <v>2013</v>
      </c>
      <c r="AY100" s="13">
        <f t="shared" ref="AY100" si="101">AX100+1</f>
        <v>2014</v>
      </c>
      <c r="AZ100" s="13">
        <f t="shared" ref="AZ100" si="102">AY100+1</f>
        <v>2015</v>
      </c>
      <c r="BA100" s="13">
        <f t="shared" ref="BA100" si="103">AZ100+1</f>
        <v>2016</v>
      </c>
      <c r="BB100" s="13">
        <f t="shared" ref="BB100" si="104">BA100+1</f>
        <v>2017</v>
      </c>
      <c r="BC100" s="13">
        <f t="shared" ref="BC100" si="105">BB100+1</f>
        <v>2018</v>
      </c>
      <c r="BD100" s="13">
        <f t="shared" ref="BD100" si="106">BC100+1</f>
        <v>2019</v>
      </c>
      <c r="BE100" s="13">
        <f t="shared" ref="BE100" si="107">BD100+1</f>
        <v>2020</v>
      </c>
      <c r="BF100" s="13" t="s">
        <v>139</v>
      </c>
      <c r="BG100" s="13" t="s">
        <v>11</v>
      </c>
    </row>
    <row r="101" spans="1:59" s="32" customForma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7" t="s">
        <v>197</v>
      </c>
      <c r="Z101" s="35"/>
      <c r="AA101" s="982"/>
      <c r="AB101" s="983"/>
      <c r="AC101" s="983"/>
      <c r="AD101" s="983"/>
      <c r="AE101" s="983"/>
      <c r="AF101" s="983"/>
      <c r="AG101" s="983"/>
      <c r="AH101" s="983"/>
      <c r="AI101" s="983"/>
      <c r="AJ101" s="983"/>
      <c r="AK101" s="983"/>
      <c r="AL101" s="983"/>
      <c r="AM101" s="983"/>
      <c r="AN101" s="983"/>
      <c r="AO101" s="983"/>
      <c r="AP101" s="19">
        <f>AP77/$AP77-1</f>
        <v>0</v>
      </c>
      <c r="AQ101" s="19">
        <f t="shared" ref="AQ101:BE101" si="108">AQ77/$AP77-1</f>
        <v>-2.6326510766888522E-2</v>
      </c>
      <c r="AR101" s="19">
        <f t="shared" si="108"/>
        <v>0.12460352456701118</v>
      </c>
      <c r="AS101" s="19">
        <f t="shared" si="108"/>
        <v>6.4192079823018E-2</v>
      </c>
      <c r="AT101" s="19">
        <f t="shared" si="108"/>
        <v>-2.3020386568534001E-2</v>
      </c>
      <c r="AU101" s="19">
        <f t="shared" si="108"/>
        <v>3.8462799485120991E-2</v>
      </c>
      <c r="AV101" s="19">
        <f t="shared" si="108"/>
        <v>0.17661733927717305</v>
      </c>
      <c r="AW101" s="19">
        <f t="shared" si="108"/>
        <v>0.27907108115711332</v>
      </c>
      <c r="AX101" s="19">
        <f>AX77/$AP77-1</f>
        <v>0.2884205186350679</v>
      </c>
      <c r="AY101" s="19">
        <f t="shared" si="108"/>
        <v>-1</v>
      </c>
      <c r="AZ101" s="19">
        <f t="shared" si="108"/>
        <v>-1</v>
      </c>
      <c r="BA101" s="19">
        <f t="shared" si="108"/>
        <v>-1</v>
      </c>
      <c r="BB101" s="19">
        <f t="shared" si="108"/>
        <v>-1</v>
      </c>
      <c r="BC101" s="19">
        <f t="shared" si="108"/>
        <v>-1</v>
      </c>
      <c r="BD101" s="19">
        <f t="shared" si="108"/>
        <v>-1</v>
      </c>
      <c r="BE101" s="19">
        <f t="shared" si="108"/>
        <v>-1</v>
      </c>
      <c r="BF101" s="31"/>
      <c r="BG101" s="31"/>
    </row>
    <row r="102" spans="1:59" s="32" customForma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7" t="s">
        <v>198</v>
      </c>
      <c r="Z102" s="35"/>
      <c r="AA102" s="982"/>
      <c r="AB102" s="983"/>
      <c r="AC102" s="983"/>
      <c r="AD102" s="983"/>
      <c r="AE102" s="983"/>
      <c r="AF102" s="983"/>
      <c r="AG102" s="983"/>
      <c r="AH102" s="983"/>
      <c r="AI102" s="983"/>
      <c r="AJ102" s="983"/>
      <c r="AK102" s="983"/>
      <c r="AL102" s="983"/>
      <c r="AM102" s="983"/>
      <c r="AN102" s="983"/>
      <c r="AO102" s="983"/>
      <c r="AP102" s="19">
        <f t="shared" ref="AP102:BE109" si="109">AP78/$AP78-1</f>
        <v>0</v>
      </c>
      <c r="AQ102" s="19">
        <f t="shared" si="109"/>
        <v>1.2223323891031646E-2</v>
      </c>
      <c r="AR102" s="19">
        <f t="shared" si="109"/>
        <v>-2.8020719177066722E-2</v>
      </c>
      <c r="AS102" s="19">
        <f t="shared" si="109"/>
        <v>-0.11291189435458771</v>
      </c>
      <c r="AT102" s="19">
        <f t="shared" si="109"/>
        <v>-0.18372371414755662</v>
      </c>
      <c r="AU102" s="19">
        <f t="shared" si="109"/>
        <v>-9.5664166627435043E-2</v>
      </c>
      <c r="AV102" s="19">
        <f t="shared" si="109"/>
        <v>-0.10586880073502758</v>
      </c>
      <c r="AW102" s="19">
        <f t="shared" si="109"/>
        <v>-0.11088225622567327</v>
      </c>
      <c r="AX102" s="19">
        <f t="shared" si="109"/>
        <v>-9.3284194410091392E-2</v>
      </c>
      <c r="AY102" s="19">
        <f t="shared" si="109"/>
        <v>-1</v>
      </c>
      <c r="AZ102" s="19">
        <f t="shared" si="109"/>
        <v>-1</v>
      </c>
      <c r="BA102" s="19">
        <f t="shared" si="109"/>
        <v>-1</v>
      </c>
      <c r="BB102" s="19">
        <f t="shared" si="109"/>
        <v>-1</v>
      </c>
      <c r="BC102" s="19">
        <f t="shared" si="109"/>
        <v>-1</v>
      </c>
      <c r="BD102" s="19">
        <f t="shared" si="109"/>
        <v>-1</v>
      </c>
      <c r="BE102" s="19">
        <f t="shared" si="109"/>
        <v>-1</v>
      </c>
      <c r="BF102" s="31"/>
      <c r="BG102" s="31"/>
    </row>
    <row r="103" spans="1:59" s="32" customForma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7" t="s">
        <v>199</v>
      </c>
      <c r="Z103" s="35"/>
      <c r="AA103" s="982"/>
      <c r="AB103" s="983"/>
      <c r="AC103" s="983"/>
      <c r="AD103" s="983"/>
      <c r="AE103" s="983"/>
      <c r="AF103" s="983"/>
      <c r="AG103" s="983"/>
      <c r="AH103" s="983"/>
      <c r="AI103" s="983"/>
      <c r="AJ103" s="983"/>
      <c r="AK103" s="983"/>
      <c r="AL103" s="983"/>
      <c r="AM103" s="983"/>
      <c r="AN103" s="983"/>
      <c r="AO103" s="983"/>
      <c r="AP103" s="19">
        <f t="shared" si="109"/>
        <v>0</v>
      </c>
      <c r="AQ103" s="19">
        <f t="shared" si="109"/>
        <v>-1.9145816430338858E-2</v>
      </c>
      <c r="AR103" s="19">
        <f t="shared" si="109"/>
        <v>-2.5694637891365502E-2</v>
      </c>
      <c r="AS103" s="19">
        <f t="shared" si="109"/>
        <v>-6.2263487959196451E-2</v>
      </c>
      <c r="AT103" s="19">
        <f t="shared" si="109"/>
        <v>-7.6944631901303184E-2</v>
      </c>
      <c r="AU103" s="19">
        <f t="shared" si="109"/>
        <v>-7.3811232735388033E-2</v>
      </c>
      <c r="AV103" s="19">
        <f t="shared" si="109"/>
        <v>-8.5746690334969067E-2</v>
      </c>
      <c r="AW103" s="19">
        <f t="shared" si="109"/>
        <v>-6.4271658243266749E-2</v>
      </c>
      <c r="AX103" s="19">
        <f t="shared" si="109"/>
        <v>-7.2053240155898202E-2</v>
      </c>
      <c r="AY103" s="19">
        <f t="shared" si="109"/>
        <v>-1</v>
      </c>
      <c r="AZ103" s="19">
        <f t="shared" si="109"/>
        <v>-1</v>
      </c>
      <c r="BA103" s="19">
        <f t="shared" si="109"/>
        <v>-1</v>
      </c>
      <c r="BB103" s="19">
        <f t="shared" si="109"/>
        <v>-1</v>
      </c>
      <c r="BC103" s="19">
        <f t="shared" si="109"/>
        <v>-1</v>
      </c>
      <c r="BD103" s="19">
        <f t="shared" si="109"/>
        <v>-1</v>
      </c>
      <c r="BE103" s="19">
        <f t="shared" si="109"/>
        <v>-1</v>
      </c>
      <c r="BF103" s="31"/>
      <c r="BG103" s="31"/>
    </row>
    <row r="104" spans="1:59" s="32" customForma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7" t="s">
        <v>206</v>
      </c>
      <c r="Z104" s="35"/>
      <c r="AA104" s="982"/>
      <c r="AB104" s="983"/>
      <c r="AC104" s="983"/>
      <c r="AD104" s="983"/>
      <c r="AE104" s="983"/>
      <c r="AF104" s="983"/>
      <c r="AG104" s="983"/>
      <c r="AH104" s="983"/>
      <c r="AI104" s="983"/>
      <c r="AJ104" s="983"/>
      <c r="AK104" s="983"/>
      <c r="AL104" s="983"/>
      <c r="AM104" s="983"/>
      <c r="AN104" s="983"/>
      <c r="AO104" s="983"/>
      <c r="AP104" s="19">
        <f t="shared" si="109"/>
        <v>0</v>
      </c>
      <c r="AQ104" s="19">
        <f t="shared" si="109"/>
        <v>-5.2230126957201306E-2</v>
      </c>
      <c r="AR104" s="19">
        <f t="shared" si="109"/>
        <v>-0.13402198499778484</v>
      </c>
      <c r="AS104" s="19">
        <f t="shared" si="109"/>
        <v>-0.23348167485399784</v>
      </c>
      <c r="AT104" s="19">
        <f t="shared" si="109"/>
        <v>-0.18281918693077226</v>
      </c>
      <c r="AU104" s="19">
        <f t="shared" si="109"/>
        <v>-0.32285088884476509</v>
      </c>
      <c r="AV104" s="19">
        <f t="shared" si="109"/>
        <v>-0.31595625110349246</v>
      </c>
      <c r="AW104" s="19">
        <f t="shared" si="109"/>
        <v>-0.43246828568985618</v>
      </c>
      <c r="AX104" s="19">
        <f t="shared" si="109"/>
        <v>-0.3658485363513494</v>
      </c>
      <c r="AY104" s="19">
        <f t="shared" si="109"/>
        <v>-1</v>
      </c>
      <c r="AZ104" s="19">
        <f t="shared" si="109"/>
        <v>-1</v>
      </c>
      <c r="BA104" s="19">
        <f t="shared" si="109"/>
        <v>-1</v>
      </c>
      <c r="BB104" s="19">
        <f t="shared" si="109"/>
        <v>-1</v>
      </c>
      <c r="BC104" s="19">
        <f t="shared" si="109"/>
        <v>-1</v>
      </c>
      <c r="BD104" s="19">
        <f t="shared" si="109"/>
        <v>-1</v>
      </c>
      <c r="BE104" s="19">
        <f t="shared" si="109"/>
        <v>-1</v>
      </c>
      <c r="BF104" s="31"/>
      <c r="BG104" s="31"/>
    </row>
    <row r="105" spans="1:59" s="32" customForma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7" t="s">
        <v>207</v>
      </c>
      <c r="Z105" s="35"/>
      <c r="AA105" s="982"/>
      <c r="AB105" s="983"/>
      <c r="AC105" s="983"/>
      <c r="AD105" s="983"/>
      <c r="AE105" s="983"/>
      <c r="AF105" s="983"/>
      <c r="AG105" s="983"/>
      <c r="AH105" s="983"/>
      <c r="AI105" s="983"/>
      <c r="AJ105" s="983"/>
      <c r="AK105" s="983"/>
      <c r="AL105" s="983"/>
      <c r="AM105" s="983"/>
      <c r="AN105" s="983"/>
      <c r="AO105" s="983"/>
      <c r="AP105" s="19">
        <f t="shared" si="109"/>
        <v>0</v>
      </c>
      <c r="AQ105" s="19">
        <f t="shared" si="109"/>
        <v>-5.9394147926428165E-2</v>
      </c>
      <c r="AR105" s="19">
        <f t="shared" si="109"/>
        <v>-7.2692689329903581E-2</v>
      </c>
      <c r="AS105" s="19">
        <f t="shared" si="109"/>
        <v>-0.12521012049970914</v>
      </c>
      <c r="AT105" s="19">
        <f t="shared" si="109"/>
        <v>-0.14368446415646596</v>
      </c>
      <c r="AU105" s="19">
        <f t="shared" si="109"/>
        <v>-9.6682579739602703E-2</v>
      </c>
      <c r="AV105" s="19">
        <f t="shared" si="109"/>
        <v>-0.12847525419691042</v>
      </c>
      <c r="AW105" s="19">
        <f t="shared" si="109"/>
        <v>-0.13754477836046319</v>
      </c>
      <c r="AX105" s="19">
        <f t="shared" si="109"/>
        <v>-0.17171457049778627</v>
      </c>
      <c r="AY105" s="19">
        <f t="shared" si="109"/>
        <v>-1</v>
      </c>
      <c r="AZ105" s="19">
        <f t="shared" si="109"/>
        <v>-1</v>
      </c>
      <c r="BA105" s="19">
        <f t="shared" si="109"/>
        <v>-1</v>
      </c>
      <c r="BB105" s="19">
        <f t="shared" si="109"/>
        <v>-1</v>
      </c>
      <c r="BC105" s="19">
        <f t="shared" si="109"/>
        <v>-1</v>
      </c>
      <c r="BD105" s="19">
        <f t="shared" si="109"/>
        <v>-1</v>
      </c>
      <c r="BE105" s="19">
        <f t="shared" si="109"/>
        <v>-1</v>
      </c>
      <c r="BF105" s="31"/>
      <c r="BG105" s="31"/>
    </row>
    <row r="106" spans="1:59" s="32" customForma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7" t="s">
        <v>143</v>
      </c>
      <c r="Z106" s="35"/>
      <c r="AA106" s="982"/>
      <c r="AB106" s="983"/>
      <c r="AC106" s="983"/>
      <c r="AD106" s="983"/>
      <c r="AE106" s="983"/>
      <c r="AF106" s="983"/>
      <c r="AG106" s="983"/>
      <c r="AH106" s="983"/>
      <c r="AI106" s="983"/>
      <c r="AJ106" s="983"/>
      <c r="AK106" s="983"/>
      <c r="AL106" s="983"/>
      <c r="AM106" s="983"/>
      <c r="AN106" s="983"/>
      <c r="AO106" s="983"/>
      <c r="AP106" s="19">
        <f t="shared" si="109"/>
        <v>0</v>
      </c>
      <c r="AQ106" s="19">
        <f t="shared" si="109"/>
        <v>2.3569891990200542E-3</v>
      </c>
      <c r="AR106" s="19">
        <f t="shared" si="109"/>
        <v>-1.2229696272555546E-2</v>
      </c>
      <c r="AS106" s="19">
        <f t="shared" si="109"/>
        <v>-8.872828684202827E-2</v>
      </c>
      <c r="AT106" s="19">
        <f t="shared" si="109"/>
        <v>-0.19341915395929887</v>
      </c>
      <c r="AU106" s="19">
        <f t="shared" si="109"/>
        <v>-0.17151260207326102</v>
      </c>
      <c r="AV106" s="19">
        <f t="shared" si="109"/>
        <v>-0.17393008012143252</v>
      </c>
      <c r="AW106" s="19">
        <f t="shared" si="109"/>
        <v>-0.16942734416192373</v>
      </c>
      <c r="AX106" s="19">
        <f t="shared" si="109"/>
        <v>-0.13665873639810622</v>
      </c>
      <c r="AY106" s="19">
        <f t="shared" si="109"/>
        <v>-1</v>
      </c>
      <c r="AZ106" s="19">
        <f t="shared" si="109"/>
        <v>-1</v>
      </c>
      <c r="BA106" s="19">
        <f t="shared" si="109"/>
        <v>-1</v>
      </c>
      <c r="BB106" s="19">
        <f t="shared" si="109"/>
        <v>-1</v>
      </c>
      <c r="BC106" s="19">
        <f t="shared" si="109"/>
        <v>-1</v>
      </c>
      <c r="BD106" s="19">
        <f t="shared" si="109"/>
        <v>-1</v>
      </c>
      <c r="BE106" s="19">
        <f t="shared" si="109"/>
        <v>-1</v>
      </c>
      <c r="BF106" s="31"/>
      <c r="BG106" s="31"/>
    </row>
    <row r="107" spans="1:59" s="32" customForma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7" t="s">
        <v>163</v>
      </c>
      <c r="Z107" s="35"/>
      <c r="AA107" s="982"/>
      <c r="AB107" s="983"/>
      <c r="AC107" s="983"/>
      <c r="AD107" s="983"/>
      <c r="AE107" s="983"/>
      <c r="AF107" s="983"/>
      <c r="AG107" s="983"/>
      <c r="AH107" s="983"/>
      <c r="AI107" s="983"/>
      <c r="AJ107" s="983"/>
      <c r="AK107" s="983"/>
      <c r="AL107" s="983"/>
      <c r="AM107" s="983"/>
      <c r="AN107" s="983"/>
      <c r="AO107" s="983"/>
      <c r="AP107" s="19">
        <f t="shared" si="109"/>
        <v>0</v>
      </c>
      <c r="AQ107" s="19">
        <f t="shared" si="109"/>
        <v>-5.9296370323445702E-2</v>
      </c>
      <c r="AR107" s="19">
        <f t="shared" si="109"/>
        <v>-4.07686108744022E-2</v>
      </c>
      <c r="AS107" s="19">
        <f t="shared" si="109"/>
        <v>3.7965483146737977E-3</v>
      </c>
      <c r="AT107" s="19">
        <f t="shared" si="109"/>
        <v>-0.12207882397421799</v>
      </c>
      <c r="AU107" s="19">
        <f t="shared" si="109"/>
        <v>-0.10566112848665898</v>
      </c>
      <c r="AV107" s="19">
        <f t="shared" si="109"/>
        <v>-0.11275749368023225</v>
      </c>
      <c r="AW107" s="19">
        <f t="shared" si="109"/>
        <v>-5.2233645680924035E-2</v>
      </c>
      <c r="AX107" s="19">
        <f t="shared" si="109"/>
        <v>-6.5965395849356123E-2</v>
      </c>
      <c r="AY107" s="19">
        <f t="shared" si="109"/>
        <v>-1</v>
      </c>
      <c r="AZ107" s="19">
        <f t="shared" si="109"/>
        <v>-1</v>
      </c>
      <c r="BA107" s="19">
        <f t="shared" si="109"/>
        <v>-1</v>
      </c>
      <c r="BB107" s="19">
        <f t="shared" si="109"/>
        <v>-1</v>
      </c>
      <c r="BC107" s="19">
        <f t="shared" si="109"/>
        <v>-1</v>
      </c>
      <c r="BD107" s="19">
        <f t="shared" si="109"/>
        <v>-1</v>
      </c>
      <c r="BE107" s="19">
        <f t="shared" si="109"/>
        <v>-1</v>
      </c>
      <c r="BF107" s="31"/>
      <c r="BG107" s="31"/>
    </row>
    <row r="108" spans="1:59" s="32" customFormat="1" ht="14.4" thickBo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9" t="s">
        <v>380</v>
      </c>
      <c r="Z108" s="36"/>
      <c r="AA108" s="984"/>
      <c r="AB108" s="985"/>
      <c r="AC108" s="985"/>
      <c r="AD108" s="985"/>
      <c r="AE108" s="985"/>
      <c r="AF108" s="985"/>
      <c r="AG108" s="985"/>
      <c r="AH108" s="985"/>
      <c r="AI108" s="985"/>
      <c r="AJ108" s="985"/>
      <c r="AK108" s="985"/>
      <c r="AL108" s="985"/>
      <c r="AM108" s="985"/>
      <c r="AN108" s="985"/>
      <c r="AO108" s="985"/>
      <c r="AP108" s="20">
        <f t="shared" si="109"/>
        <v>0</v>
      </c>
      <c r="AQ108" s="20">
        <f t="shared" si="109"/>
        <v>8.3297592292663758E-4</v>
      </c>
      <c r="AR108" s="20">
        <f t="shared" si="109"/>
        <v>0.11696622573459559</v>
      </c>
      <c r="AS108" s="20">
        <f t="shared" si="109"/>
        <v>1.12190394542655E-2</v>
      </c>
      <c r="AT108" s="20">
        <f t="shared" si="109"/>
        <v>-8.6032162235932574E-2</v>
      </c>
      <c r="AU108" s="20">
        <f t="shared" si="109"/>
        <v>-0.1135993601650015</v>
      </c>
      <c r="AV108" s="20">
        <f t="shared" si="109"/>
        <v>-0.13929867997342849</v>
      </c>
      <c r="AW108" s="20">
        <f t="shared" si="109"/>
        <v>-6.0421330694901076E-2</v>
      </c>
      <c r="AX108" s="20">
        <f t="shared" si="109"/>
        <v>-6.8658486803575447E-2</v>
      </c>
      <c r="AY108" s="20" t="e">
        <f t="shared" si="109"/>
        <v>#REF!</v>
      </c>
      <c r="AZ108" s="20" t="e">
        <f t="shared" si="109"/>
        <v>#REF!</v>
      </c>
      <c r="BA108" s="20" t="e">
        <f t="shared" si="109"/>
        <v>#REF!</v>
      </c>
      <c r="BB108" s="20" t="e">
        <f t="shared" si="109"/>
        <v>#REF!</v>
      </c>
      <c r="BC108" s="20" t="e">
        <f t="shared" si="109"/>
        <v>#REF!</v>
      </c>
      <c r="BD108" s="20" t="e">
        <f t="shared" si="109"/>
        <v>#REF!</v>
      </c>
      <c r="BE108" s="20" t="e">
        <f t="shared" si="109"/>
        <v>#REF!</v>
      </c>
      <c r="BF108" s="33"/>
      <c r="BG108" s="33"/>
    </row>
    <row r="109" spans="1:59" s="32" customFormat="1" ht="14.4" thickTop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405" t="s">
        <v>96</v>
      </c>
      <c r="Z109" s="37"/>
      <c r="AA109" s="986"/>
      <c r="AB109" s="987"/>
      <c r="AC109" s="987"/>
      <c r="AD109" s="987"/>
      <c r="AE109" s="987"/>
      <c r="AF109" s="987"/>
      <c r="AG109" s="987"/>
      <c r="AH109" s="987"/>
      <c r="AI109" s="987"/>
      <c r="AJ109" s="987"/>
      <c r="AK109" s="987"/>
      <c r="AL109" s="987"/>
      <c r="AM109" s="987"/>
      <c r="AN109" s="987"/>
      <c r="AO109" s="987"/>
      <c r="AP109" s="21">
        <f t="shared" si="109"/>
        <v>0</v>
      </c>
      <c r="AQ109" s="21">
        <f t="shared" si="109"/>
        <v>-1.7009696086465076E-2</v>
      </c>
      <c r="AR109" s="21">
        <f t="shared" si="109"/>
        <v>1.0622660870556189E-2</v>
      </c>
      <c r="AS109" s="21">
        <f t="shared" si="109"/>
        <v>-5.3991626965809836E-2</v>
      </c>
      <c r="AT109" s="21">
        <f t="shared" si="109"/>
        <v>-0.10981733096056479</v>
      </c>
      <c r="AU109" s="21">
        <f t="shared" si="109"/>
        <v>-7.1176837677996763E-2</v>
      </c>
      <c r="AV109" s="21">
        <f t="shared" si="109"/>
        <v>-3.3438437410548305E-2</v>
      </c>
      <c r="AW109" s="21">
        <f t="shared" si="109"/>
        <v>-6.8043845346554832E-3</v>
      </c>
      <c r="AX109" s="21">
        <f t="shared" si="109"/>
        <v>4.8417504857829474E-3</v>
      </c>
      <c r="AY109" s="21">
        <f t="shared" si="109"/>
        <v>-1</v>
      </c>
      <c r="AZ109" s="21">
        <f t="shared" si="109"/>
        <v>-1</v>
      </c>
      <c r="BA109" s="21">
        <f t="shared" si="109"/>
        <v>-1</v>
      </c>
      <c r="BB109" s="21">
        <f t="shared" si="109"/>
        <v>-1</v>
      </c>
      <c r="BC109" s="21">
        <f t="shared" si="109"/>
        <v>-1</v>
      </c>
      <c r="BD109" s="21">
        <f t="shared" si="109"/>
        <v>-1</v>
      </c>
      <c r="BE109" s="21">
        <f t="shared" si="109"/>
        <v>-1</v>
      </c>
      <c r="BF109" s="34"/>
      <c r="BG109" s="34"/>
    </row>
    <row r="111" spans="1:59">
      <c r="Y111" s="694" t="s">
        <v>394</v>
      </c>
    </row>
    <row r="112" spans="1:59">
      <c r="Y112" s="512" t="s">
        <v>76</v>
      </c>
      <c r="Z112" s="382"/>
      <c r="AA112" s="13">
        <v>1990</v>
      </c>
      <c r="AB112" s="13">
        <f t="shared" ref="AB112:BE112" si="110">AA112+1</f>
        <v>1991</v>
      </c>
      <c r="AC112" s="13">
        <f t="shared" si="110"/>
        <v>1992</v>
      </c>
      <c r="AD112" s="13">
        <f t="shared" si="110"/>
        <v>1993</v>
      </c>
      <c r="AE112" s="13">
        <f t="shared" si="110"/>
        <v>1994</v>
      </c>
      <c r="AF112" s="13">
        <f t="shared" si="110"/>
        <v>1995</v>
      </c>
      <c r="AG112" s="13">
        <f t="shared" si="110"/>
        <v>1996</v>
      </c>
      <c r="AH112" s="13">
        <f t="shared" si="110"/>
        <v>1997</v>
      </c>
      <c r="AI112" s="13">
        <f t="shared" si="110"/>
        <v>1998</v>
      </c>
      <c r="AJ112" s="13">
        <f t="shared" si="110"/>
        <v>1999</v>
      </c>
      <c r="AK112" s="13">
        <f t="shared" si="110"/>
        <v>2000</v>
      </c>
      <c r="AL112" s="13">
        <f t="shared" si="110"/>
        <v>2001</v>
      </c>
      <c r="AM112" s="13">
        <f t="shared" si="110"/>
        <v>2002</v>
      </c>
      <c r="AN112" s="13">
        <f t="shared" si="110"/>
        <v>2003</v>
      </c>
      <c r="AO112" s="13">
        <f t="shared" si="110"/>
        <v>2004</v>
      </c>
      <c r="AP112" s="13">
        <f t="shared" si="110"/>
        <v>2005</v>
      </c>
      <c r="AQ112" s="13">
        <f t="shared" si="110"/>
        <v>2006</v>
      </c>
      <c r="AR112" s="13">
        <f t="shared" si="110"/>
        <v>2007</v>
      </c>
      <c r="AS112" s="13">
        <f t="shared" si="110"/>
        <v>2008</v>
      </c>
      <c r="AT112" s="13">
        <f t="shared" si="110"/>
        <v>2009</v>
      </c>
      <c r="AU112" s="13">
        <f t="shared" si="110"/>
        <v>2010</v>
      </c>
      <c r="AV112" s="13">
        <f t="shared" si="110"/>
        <v>2011</v>
      </c>
      <c r="AW112" s="13">
        <f t="shared" si="110"/>
        <v>2012</v>
      </c>
      <c r="AX112" s="13">
        <f t="shared" si="110"/>
        <v>2013</v>
      </c>
      <c r="AY112" s="13">
        <f t="shared" si="110"/>
        <v>2014</v>
      </c>
      <c r="AZ112" s="13">
        <f t="shared" si="110"/>
        <v>2015</v>
      </c>
      <c r="BA112" s="13">
        <f t="shared" si="110"/>
        <v>2016</v>
      </c>
      <c r="BB112" s="13">
        <f t="shared" si="110"/>
        <v>2017</v>
      </c>
      <c r="BC112" s="13">
        <f t="shared" si="110"/>
        <v>2018</v>
      </c>
      <c r="BD112" s="13">
        <f t="shared" si="110"/>
        <v>2019</v>
      </c>
      <c r="BE112" s="13">
        <f t="shared" si="110"/>
        <v>2020</v>
      </c>
      <c r="BF112" s="13" t="s">
        <v>139</v>
      </c>
      <c r="BG112" s="13" t="s">
        <v>11</v>
      </c>
    </row>
    <row r="113" spans="1:59" s="32" customForma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7" t="s">
        <v>197</v>
      </c>
      <c r="Z113" s="35"/>
      <c r="AA113" s="35"/>
      <c r="AB113" s="19">
        <f>AB77/AA77-1</f>
        <v>7.537855625460832E-3</v>
      </c>
      <c r="AC113" s="19">
        <f t="shared" ref="AC113:AX113" si="111">AC77/AB77-1</f>
        <v>1.94585257334281E-2</v>
      </c>
      <c r="AD113" s="19">
        <f t="shared" si="111"/>
        <v>-4.971060737042321E-2</v>
      </c>
      <c r="AE113" s="19">
        <f t="shared" si="111"/>
        <v>0.12482350008622878</v>
      </c>
      <c r="AF113" s="19">
        <f t="shared" si="111"/>
        <v>-3.0327467703322841E-2</v>
      </c>
      <c r="AG113" s="19">
        <f t="shared" si="111"/>
        <v>2.7942165614973646E-3</v>
      </c>
      <c r="AH113" s="19">
        <f t="shared" si="111"/>
        <v>-7.5350069199948688E-3</v>
      </c>
      <c r="AI113" s="19">
        <f t="shared" si="111"/>
        <v>-3.7105802742980254E-2</v>
      </c>
      <c r="AJ113" s="19">
        <f t="shared" si="111"/>
        <v>5.3292848507794144E-2</v>
      </c>
      <c r="AK113" s="19">
        <f t="shared" si="111"/>
        <v>2.1291934033313309E-2</v>
      </c>
      <c r="AL113" s="19">
        <f t="shared" si="111"/>
        <v>-2.7672455604369373E-2</v>
      </c>
      <c r="AM113" s="19">
        <f t="shared" si="111"/>
        <v>8.4034828344511814E-2</v>
      </c>
      <c r="AN113" s="19">
        <f t="shared" si="111"/>
        <v>3.6420842073561444E-2</v>
      </c>
      <c r="AO113" s="19">
        <f t="shared" si="111"/>
        <v>-9.2798271800400567E-3</v>
      </c>
      <c r="AP113" s="19">
        <f t="shared" si="111"/>
        <v>5.3115733463105164E-2</v>
      </c>
      <c r="AQ113" s="19">
        <f t="shared" si="111"/>
        <v>-2.6326510766888522E-2</v>
      </c>
      <c r="AR113" s="19">
        <f t="shared" si="111"/>
        <v>0.15501093231240781</v>
      </c>
      <c r="AS113" s="19">
        <f t="shared" si="111"/>
        <v>-5.3717993429953426E-2</v>
      </c>
      <c r="AT113" s="19">
        <f t="shared" si="111"/>
        <v>-8.1951809306883838E-2</v>
      </c>
      <c r="AU113" s="19">
        <f t="shared" si="111"/>
        <v>6.293190278321803E-2</v>
      </c>
      <c r="AV113" s="19">
        <f t="shared" si="111"/>
        <v>0.13303754343492158</v>
      </c>
      <c r="AW113" s="19">
        <f t="shared" si="111"/>
        <v>8.7074819025597661E-2</v>
      </c>
      <c r="AX113" s="19">
        <f t="shared" si="111"/>
        <v>7.3095527024946705E-3</v>
      </c>
      <c r="AY113" s="31"/>
      <c r="AZ113" s="31"/>
      <c r="BA113" s="31"/>
      <c r="BB113" s="31"/>
      <c r="BC113" s="31"/>
      <c r="BD113" s="31"/>
      <c r="BE113" s="31"/>
      <c r="BF113" s="31"/>
      <c r="BG113" s="31"/>
    </row>
    <row r="114" spans="1:59" s="32" customForma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7" t="s">
        <v>198</v>
      </c>
      <c r="Z114" s="35"/>
      <c r="AA114" s="35"/>
      <c r="AB114" s="19">
        <f t="shared" ref="AB114:AX114" si="112">AB78/AA78-1</f>
        <v>-1.2807021586294765E-2</v>
      </c>
      <c r="AC114" s="19">
        <f t="shared" si="112"/>
        <v>-1.9656290641293483E-2</v>
      </c>
      <c r="AD114" s="19">
        <f t="shared" si="112"/>
        <v>-1.2916140801731979E-3</v>
      </c>
      <c r="AE114" s="19">
        <f t="shared" si="112"/>
        <v>2.2068331846368139E-2</v>
      </c>
      <c r="AF114" s="19">
        <f t="shared" si="112"/>
        <v>1.5719568757239788E-2</v>
      </c>
      <c r="AG114" s="19">
        <f t="shared" si="112"/>
        <v>1.2185649563660972E-2</v>
      </c>
      <c r="AH114" s="19">
        <f t="shared" si="112"/>
        <v>-1.1219936223588745E-3</v>
      </c>
      <c r="AI114" s="19">
        <f t="shared" si="112"/>
        <v>-5.6248139533742636E-2</v>
      </c>
      <c r="AJ114" s="19">
        <f t="shared" si="112"/>
        <v>1.9183630464475021E-2</v>
      </c>
      <c r="AK114" s="19">
        <f t="shared" si="112"/>
        <v>2.3346856557399764E-2</v>
      </c>
      <c r="AL114" s="19">
        <f t="shared" si="112"/>
        <v>-1.6486652421032311E-2</v>
      </c>
      <c r="AM114" s="19">
        <f t="shared" si="112"/>
        <v>2.9530264460940758E-2</v>
      </c>
      <c r="AN114" s="19">
        <f t="shared" si="112"/>
        <v>1.7458581353291258E-3</v>
      </c>
      <c r="AO114" s="19">
        <f t="shared" si="112"/>
        <v>7.5845811656733986E-3</v>
      </c>
      <c r="AP114" s="19">
        <f t="shared" si="112"/>
        <v>-3.0907478539222821E-2</v>
      </c>
      <c r="AQ114" s="19">
        <f t="shared" si="112"/>
        <v>1.2223323891031646E-2</v>
      </c>
      <c r="AR114" s="19">
        <f t="shared" si="112"/>
        <v>-3.9758067333795943E-2</v>
      </c>
      <c r="AS114" s="19">
        <f t="shared" si="112"/>
        <v>-8.7338461685775082E-2</v>
      </c>
      <c r="AT114" s="19">
        <f t="shared" si="112"/>
        <v>-7.982501325665825E-2</v>
      </c>
      <c r="AU114" s="19">
        <f t="shared" si="112"/>
        <v>0.10787958568238976</v>
      </c>
      <c r="AV114" s="19">
        <f t="shared" si="112"/>
        <v>-1.1284120048119961E-2</v>
      </c>
      <c r="AW114" s="19">
        <f t="shared" si="112"/>
        <v>-5.6070691804145367E-3</v>
      </c>
      <c r="AX114" s="19">
        <f t="shared" si="112"/>
        <v>1.9792723673332402E-2</v>
      </c>
      <c r="AY114" s="31"/>
      <c r="AZ114" s="31"/>
      <c r="BA114" s="31"/>
      <c r="BB114" s="31"/>
      <c r="BC114" s="31"/>
      <c r="BD114" s="31"/>
      <c r="BE114" s="31"/>
      <c r="BF114" s="31"/>
      <c r="BG114" s="31"/>
    </row>
    <row r="115" spans="1:59" s="32" customForma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7" t="s">
        <v>199</v>
      </c>
      <c r="Z115" s="35"/>
      <c r="AA115" s="35"/>
      <c r="AB115" s="19">
        <f t="shared" ref="AB115:AX115" si="113">AB79/AA79-1</f>
        <v>6.220713176064363E-2</v>
      </c>
      <c r="AC115" s="19">
        <f t="shared" si="113"/>
        <v>2.9299135830820999E-2</v>
      </c>
      <c r="AD115" s="19">
        <f t="shared" si="113"/>
        <v>1.6726239514999186E-2</v>
      </c>
      <c r="AE115" s="19">
        <f t="shared" si="113"/>
        <v>4.0814431191718459E-2</v>
      </c>
      <c r="AF115" s="19">
        <f t="shared" si="113"/>
        <v>3.82993747221545E-2</v>
      </c>
      <c r="AG115" s="19">
        <f t="shared" si="113"/>
        <v>2.673385601984668E-2</v>
      </c>
      <c r="AH115" s="19">
        <f t="shared" si="113"/>
        <v>5.2232149909352543E-3</v>
      </c>
      <c r="AI115" s="19">
        <f t="shared" si="113"/>
        <v>-7.6402777727588855E-3</v>
      </c>
      <c r="AJ115" s="19">
        <f t="shared" si="113"/>
        <v>1.5567989530901327E-2</v>
      </c>
      <c r="AK115" s="19">
        <f t="shared" si="113"/>
        <v>-4.7824505425365649E-3</v>
      </c>
      <c r="AL115" s="19">
        <f t="shared" si="113"/>
        <v>1.6156927328813797E-2</v>
      </c>
      <c r="AM115" s="19">
        <f t="shared" si="113"/>
        <v>-1.7069972241039344E-2</v>
      </c>
      <c r="AN115" s="19">
        <f t="shared" si="113"/>
        <v>-1.7008280420729327E-2</v>
      </c>
      <c r="AO115" s="19">
        <f t="shared" si="113"/>
        <v>-2.392691366943589E-2</v>
      </c>
      <c r="AP115" s="19">
        <f t="shared" si="113"/>
        <v>-2.4641472616393156E-2</v>
      </c>
      <c r="AQ115" s="19">
        <f t="shared" si="113"/>
        <v>-1.9145816430338858E-2</v>
      </c>
      <c r="AR115" s="19">
        <f t="shared" si="113"/>
        <v>-6.6766514031609825E-3</v>
      </c>
      <c r="AS115" s="19">
        <f t="shared" si="113"/>
        <v>-3.7533253423430835E-2</v>
      </c>
      <c r="AT115" s="19">
        <f t="shared" si="113"/>
        <v>-1.5655937199412384E-2</v>
      </c>
      <c r="AU115" s="19">
        <f t="shared" si="113"/>
        <v>3.3945950310318995E-3</v>
      </c>
      <c r="AV115" s="19">
        <f t="shared" si="113"/>
        <v>-1.288663609561036E-2</v>
      </c>
      <c r="AW115" s="19">
        <f t="shared" si="113"/>
        <v>2.3489148865723397E-2</v>
      </c>
      <c r="AX115" s="19">
        <f t="shared" si="113"/>
        <v>-8.3160694887388642E-3</v>
      </c>
      <c r="AY115" s="31"/>
      <c r="AZ115" s="31"/>
      <c r="BA115" s="31"/>
      <c r="BB115" s="31"/>
      <c r="BC115" s="31"/>
      <c r="BD115" s="31"/>
      <c r="BE115" s="31"/>
      <c r="BF115" s="31"/>
      <c r="BG115" s="31"/>
    </row>
    <row r="116" spans="1:59" s="32" customForma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7" t="s">
        <v>206</v>
      </c>
      <c r="Z116" s="35"/>
      <c r="AA116" s="35"/>
      <c r="AB116" s="19">
        <f t="shared" ref="AB116:AX116" si="114">AB80/AA80-1</f>
        <v>-4.1245226505971511E-2</v>
      </c>
      <c r="AC116" s="19">
        <f t="shared" si="114"/>
        <v>-1.8546936369511213E-3</v>
      </c>
      <c r="AD116" s="19">
        <f t="shared" si="114"/>
        <v>6.2646692566622919E-2</v>
      </c>
      <c r="AE116" s="19">
        <f t="shared" si="114"/>
        <v>1.7335395174898238E-2</v>
      </c>
      <c r="AF116" s="19">
        <f t="shared" si="114"/>
        <v>4.7145866395645664E-2</v>
      </c>
      <c r="AG116" s="19">
        <f t="shared" si="114"/>
        <v>-3.9320492849459487E-3</v>
      </c>
      <c r="AH116" s="19">
        <f t="shared" si="114"/>
        <v>2.0616102175865736E-2</v>
      </c>
      <c r="AI116" s="19">
        <f t="shared" si="114"/>
        <v>0.10042628225430339</v>
      </c>
      <c r="AJ116" s="19">
        <f t="shared" si="114"/>
        <v>3.6047603695187114E-2</v>
      </c>
      <c r="AK116" s="19">
        <f t="shared" si="114"/>
        <v>1.3498104240930342E-2</v>
      </c>
      <c r="AL116" s="19">
        <f t="shared" si="114"/>
        <v>9.4178450487079068E-3</v>
      </c>
      <c r="AM116" s="19">
        <f t="shared" si="114"/>
        <v>-1.569723268241785E-3</v>
      </c>
      <c r="AN116" s="19">
        <f t="shared" si="114"/>
        <v>-2.3602489587063125E-2</v>
      </c>
      <c r="AO116" s="19">
        <f t="shared" si="114"/>
        <v>7.3005160640262634E-2</v>
      </c>
      <c r="AP116" s="19">
        <f t="shared" si="114"/>
        <v>1.2233819285456304E-2</v>
      </c>
      <c r="AQ116" s="19">
        <f t="shared" si="114"/>
        <v>-5.2230126957201306E-2</v>
      </c>
      <c r="AR116" s="19">
        <f t="shared" si="114"/>
        <v>-8.6299280412862389E-2</v>
      </c>
      <c r="AS116" s="19">
        <f t="shared" si="114"/>
        <v>-0.11485244213267765</v>
      </c>
      <c r="AT116" s="19">
        <f t="shared" si="114"/>
        <v>6.6094294501799045E-2</v>
      </c>
      <c r="AU116" s="19">
        <f t="shared" si="114"/>
        <v>-0.17135950780348297</v>
      </c>
      <c r="AV116" s="19">
        <f t="shared" si="114"/>
        <v>1.0181860431759615E-2</v>
      </c>
      <c r="AW116" s="19">
        <f t="shared" si="114"/>
        <v>-0.1703283375870619</v>
      </c>
      <c r="AX116" s="19">
        <f t="shared" si="114"/>
        <v>0.11738506881414645</v>
      </c>
      <c r="AY116" s="31"/>
      <c r="AZ116" s="31"/>
      <c r="BA116" s="31"/>
      <c r="BB116" s="31"/>
      <c r="BC116" s="31"/>
      <c r="BD116" s="31"/>
      <c r="BE116" s="31"/>
      <c r="BF116" s="31"/>
      <c r="BG116" s="31"/>
    </row>
    <row r="117" spans="1:59" s="32" customForma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7" t="s">
        <v>207</v>
      </c>
      <c r="Z117" s="35"/>
      <c r="AA117" s="35"/>
      <c r="AB117" s="19">
        <f t="shared" ref="AB117:AX117" si="115">AB81/AA81-1</f>
        <v>1.0236790785474348E-2</v>
      </c>
      <c r="AC117" s="19">
        <f t="shared" si="115"/>
        <v>5.8243733557366895E-2</v>
      </c>
      <c r="AD117" s="19">
        <f t="shared" si="115"/>
        <v>7.1715878998113824E-2</v>
      </c>
      <c r="AE117" s="19">
        <f t="shared" si="115"/>
        <v>-4.9050656004586912E-2</v>
      </c>
      <c r="AF117" s="19">
        <f t="shared" si="115"/>
        <v>7.4179650123393781E-2</v>
      </c>
      <c r="AG117" s="19">
        <f t="shared" si="115"/>
        <v>-2.4151338789404342E-3</v>
      </c>
      <c r="AH117" s="19">
        <f t="shared" si="115"/>
        <v>-1.6646795346027976E-2</v>
      </c>
      <c r="AI117" s="19">
        <f t="shared" si="115"/>
        <v>-6.0031158407073404E-3</v>
      </c>
      <c r="AJ117" s="19">
        <f t="shared" si="115"/>
        <v>2.9541286621898033E-2</v>
      </c>
      <c r="AK117" s="19">
        <f t="shared" si="115"/>
        <v>3.5892091417162542E-2</v>
      </c>
      <c r="AL117" s="19">
        <f t="shared" si="115"/>
        <v>-4.8191414365736818E-2</v>
      </c>
      <c r="AM117" s="19">
        <f t="shared" si="115"/>
        <v>3.7828539410052819E-2</v>
      </c>
      <c r="AN117" s="19">
        <f t="shared" si="115"/>
        <v>-4.3037876489160132E-2</v>
      </c>
      <c r="AO117" s="19">
        <f t="shared" si="115"/>
        <v>-1.2069175911642249E-2</v>
      </c>
      <c r="AP117" s="19">
        <f t="shared" si="115"/>
        <v>4.9330138151896463E-2</v>
      </c>
      <c r="AQ117" s="19">
        <f t="shared" si="115"/>
        <v>-5.9394147926428165E-2</v>
      </c>
      <c r="AR117" s="19">
        <f t="shared" si="115"/>
        <v>-1.4138272023460963E-2</v>
      </c>
      <c r="AS117" s="19">
        <f t="shared" si="115"/>
        <v>-5.663433315526778E-2</v>
      </c>
      <c r="AT117" s="19">
        <f t="shared" si="115"/>
        <v>-2.111860698172463E-2</v>
      </c>
      <c r="AU117" s="19">
        <f t="shared" si="115"/>
        <v>5.4888510659289791E-2</v>
      </c>
      <c r="AV117" s="19">
        <f t="shared" si="115"/>
        <v>-3.5195462574100334E-2</v>
      </c>
      <c r="AW117" s="19">
        <f t="shared" si="115"/>
        <v>-1.0406502175902554E-2</v>
      </c>
      <c r="AX117" s="19">
        <f t="shared" si="115"/>
        <v>-3.9619207212133078E-2</v>
      </c>
      <c r="AY117" s="31"/>
      <c r="AZ117" s="31"/>
      <c r="BA117" s="31"/>
      <c r="BB117" s="31"/>
      <c r="BC117" s="31"/>
      <c r="BD117" s="31"/>
      <c r="BE117" s="31"/>
      <c r="BF117" s="31"/>
      <c r="BG117" s="31"/>
    </row>
    <row r="118" spans="1:59" s="32" customForma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7" t="s">
        <v>143</v>
      </c>
      <c r="Z118" s="35"/>
      <c r="AA118" s="35"/>
      <c r="AB118" s="19">
        <f t="shared" ref="AB118:AX118" si="116">AB82/AA82-1</f>
        <v>1.738389831416165E-2</v>
      </c>
      <c r="AC118" s="19">
        <f t="shared" si="116"/>
        <v>-3.6922947490491964E-4</v>
      </c>
      <c r="AD118" s="19">
        <f t="shared" si="116"/>
        <v>-2.0381237279070819E-2</v>
      </c>
      <c r="AE118" s="19">
        <f t="shared" si="116"/>
        <v>2.2967546233358727E-2</v>
      </c>
      <c r="AF118" s="19">
        <f t="shared" si="116"/>
        <v>3.6111207915405785E-3</v>
      </c>
      <c r="AG118" s="19">
        <f t="shared" si="116"/>
        <v>7.5410773909569961E-3</v>
      </c>
      <c r="AH118" s="19">
        <f t="shared" si="116"/>
        <v>-4.0935170886936212E-2</v>
      </c>
      <c r="AI118" s="19">
        <f t="shared" si="116"/>
        <v>-9.3567229675288632E-2</v>
      </c>
      <c r="AJ118" s="19">
        <f t="shared" si="116"/>
        <v>2.4751400823641578E-3</v>
      </c>
      <c r="AK118" s="19">
        <f t="shared" si="116"/>
        <v>8.1376026143977764E-3</v>
      </c>
      <c r="AL118" s="19">
        <f t="shared" si="116"/>
        <v>-2.4245822148007412E-2</v>
      </c>
      <c r="AM118" s="19">
        <f t="shared" si="116"/>
        <v>-4.8515341399605671E-2</v>
      </c>
      <c r="AN118" s="19">
        <f t="shared" si="116"/>
        <v>-1.4302914446462478E-2</v>
      </c>
      <c r="AO118" s="19">
        <f t="shared" si="116"/>
        <v>-2.5345319097441754E-3</v>
      </c>
      <c r="AP118" s="19">
        <f t="shared" si="116"/>
        <v>2.0551919379357075E-2</v>
      </c>
      <c r="AQ118" s="19">
        <f t="shared" si="116"/>
        <v>2.3569891990200542E-3</v>
      </c>
      <c r="AR118" s="19">
        <f t="shared" si="116"/>
        <v>-1.455238565576511E-2</v>
      </c>
      <c r="AS118" s="19">
        <f t="shared" si="116"/>
        <v>-7.7445728304240458E-2</v>
      </c>
      <c r="AT118" s="19">
        <f t="shared" si="116"/>
        <v>-0.11488435952265985</v>
      </c>
      <c r="AU118" s="19">
        <f t="shared" si="116"/>
        <v>2.7159772009925032E-2</v>
      </c>
      <c r="AV118" s="19">
        <f t="shared" si="116"/>
        <v>-2.917941847059069E-3</v>
      </c>
      <c r="AW118" s="19">
        <f t="shared" si="116"/>
        <v>5.4507927853983951E-3</v>
      </c>
      <c r="AX118" s="19">
        <f t="shared" si="116"/>
        <v>3.9453029826455044E-2</v>
      </c>
      <c r="AY118" s="31"/>
      <c r="AZ118" s="31"/>
      <c r="BA118" s="31"/>
      <c r="BB118" s="31"/>
      <c r="BC118" s="31"/>
      <c r="BD118" s="31"/>
      <c r="BE118" s="31"/>
      <c r="BF118" s="31"/>
      <c r="BG118" s="31"/>
    </row>
    <row r="119" spans="1:59" s="32" customForma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7" t="s">
        <v>163</v>
      </c>
      <c r="Z119" s="35"/>
      <c r="AA119" s="35"/>
      <c r="AB119" s="19">
        <f t="shared" ref="AB119:AB121" si="117">AB83/AA83-1</f>
        <v>1.4702155446115084E-2</v>
      </c>
      <c r="AC119" s="19">
        <f t="shared" ref="AC119:AX119" si="118">AC83/AB83-1</f>
        <v>6.2080624289203135E-2</v>
      </c>
      <c r="AD119" s="19">
        <f t="shared" si="118"/>
        <v>-1.9797761450666584E-2</v>
      </c>
      <c r="AE119" s="19">
        <f t="shared" si="118"/>
        <v>0.1340887572349283</v>
      </c>
      <c r="AF119" s="19">
        <f t="shared" si="118"/>
        <v>2.062537181769053E-2</v>
      </c>
      <c r="AG119" s="19">
        <f t="shared" si="118"/>
        <v>2.5822129688224837E-2</v>
      </c>
      <c r="AH119" s="19">
        <f t="shared" si="118"/>
        <v>4.7670009911383593E-2</v>
      </c>
      <c r="AI119" s="19">
        <f t="shared" si="118"/>
        <v>1.3016203546715843E-2</v>
      </c>
      <c r="AJ119" s="19">
        <f t="shared" si="118"/>
        <v>2.1696289989237005E-3</v>
      </c>
      <c r="AK119" s="19">
        <f t="shared" si="118"/>
        <v>3.7463783914831517E-2</v>
      </c>
      <c r="AL119" s="19">
        <f t="shared" si="118"/>
        <v>-6.7622400931242055E-3</v>
      </c>
      <c r="AM119" s="19">
        <f t="shared" si="118"/>
        <v>8.1377511464959529E-3</v>
      </c>
      <c r="AN119" s="19">
        <f t="shared" si="118"/>
        <v>2.4424551235748826E-2</v>
      </c>
      <c r="AO119" s="19">
        <f t="shared" si="118"/>
        <v>-2.5343133861676526E-2</v>
      </c>
      <c r="AP119" s="19">
        <f t="shared" si="118"/>
        <v>-3.1881910549903969E-2</v>
      </c>
      <c r="AQ119" s="19">
        <f t="shared" si="118"/>
        <v>-5.9296370323445702E-2</v>
      </c>
      <c r="AR119" s="19">
        <f t="shared" si="118"/>
        <v>1.969563937519192E-2</v>
      </c>
      <c r="AS119" s="19">
        <f t="shared" si="118"/>
        <v>4.6459237775465345E-2</v>
      </c>
      <c r="AT119" s="19">
        <f t="shared" si="118"/>
        <v>-0.12539928783400445</v>
      </c>
      <c r="AU119" s="19">
        <f t="shared" si="118"/>
        <v>1.8700648686798438E-2</v>
      </c>
      <c r="AV119" s="19">
        <f t="shared" si="118"/>
        <v>-7.9347609945269459E-3</v>
      </c>
      <c r="AW119" s="19">
        <f t="shared" si="118"/>
        <v>6.8215676737984232E-2</v>
      </c>
      <c r="AX119" s="19">
        <f t="shared" si="118"/>
        <v>-1.4488539401989686E-2</v>
      </c>
      <c r="AY119" s="31"/>
      <c r="AZ119" s="31"/>
      <c r="BA119" s="31"/>
      <c r="BB119" s="31"/>
      <c r="BC119" s="31"/>
      <c r="BD119" s="31"/>
      <c r="BE119" s="31"/>
      <c r="BF119" s="31"/>
      <c r="BG119" s="31"/>
    </row>
    <row r="120" spans="1:59" s="32" customFormat="1" ht="14.4" thickBo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9" t="s">
        <v>380</v>
      </c>
      <c r="Z120" s="36"/>
      <c r="AA120" s="36"/>
      <c r="AB120" s="20">
        <f>AB84/AA84-1</f>
        <v>-8.9966415884046302E-3</v>
      </c>
      <c r="AC120" s="20">
        <f t="shared" ref="AC120:BE120" si="119">AC84/AB84-1</f>
        <v>-2.0595596634539803E-2</v>
      </c>
      <c r="AD120" s="20">
        <f t="shared" si="119"/>
        <v>1.6669097668331689E-2</v>
      </c>
      <c r="AE120" s="20">
        <f t="shared" si="119"/>
        <v>-0.15156930262272017</v>
      </c>
      <c r="AF120" s="20">
        <f t="shared" si="119"/>
        <v>0.2885663479917393</v>
      </c>
      <c r="AG120" s="20">
        <f t="shared" si="119"/>
        <v>7.2176634484449886E-2</v>
      </c>
      <c r="AH120" s="20">
        <f t="shared" si="119"/>
        <v>8.8683200107887883E-2</v>
      </c>
      <c r="AI120" s="20">
        <f t="shared" si="119"/>
        <v>-3.8190155284822724E-2</v>
      </c>
      <c r="AJ120" s="20">
        <f t="shared" si="119"/>
        <v>2.3082880795133764E-2</v>
      </c>
      <c r="AK120" s="20">
        <f t="shared" si="119"/>
        <v>-1.3387089841105926E-3</v>
      </c>
      <c r="AL120" s="20">
        <f t="shared" si="119"/>
        <v>-2.0671902013872256E-2</v>
      </c>
      <c r="AM120" s="20">
        <f t="shared" si="119"/>
        <v>-7.9203747040815786E-3</v>
      </c>
      <c r="AN120" s="20">
        <f t="shared" si="119"/>
        <v>-2.3378789087064367E-2</v>
      </c>
      <c r="AO120" s="20">
        <f t="shared" si="119"/>
        <v>-4.9964055997594681E-2</v>
      </c>
      <c r="AP120" s="20">
        <f t="shared" si="119"/>
        <v>3.4022261125541187E-2</v>
      </c>
      <c r="AQ120" s="20">
        <f t="shared" si="119"/>
        <v>8.3297592292663758E-4</v>
      </c>
      <c r="AR120" s="20">
        <f t="shared" si="119"/>
        <v>0.11603659412258649</v>
      </c>
      <c r="AS120" s="20">
        <f t="shared" si="119"/>
        <v>-9.4673575479673255E-2</v>
      </c>
      <c r="AT120" s="20">
        <f t="shared" si="119"/>
        <v>-9.6172241518200252E-2</v>
      </c>
      <c r="AU120" s="20">
        <f t="shared" si="119"/>
        <v>-3.0162109420074801E-2</v>
      </c>
      <c r="AV120" s="20">
        <f t="shared" si="119"/>
        <v>-2.8992894018229576E-2</v>
      </c>
      <c r="AW120" s="20">
        <f t="shared" si="119"/>
        <v>9.1643114101523926E-2</v>
      </c>
      <c r="AX120" s="20">
        <f t="shared" si="119"/>
        <v>-8.7668615495138935E-3</v>
      </c>
      <c r="AY120" s="20" t="e">
        <f t="shared" si="119"/>
        <v>#REF!</v>
      </c>
      <c r="AZ120" s="20" t="e">
        <f t="shared" si="119"/>
        <v>#REF!</v>
      </c>
      <c r="BA120" s="20" t="e">
        <f t="shared" si="119"/>
        <v>#REF!</v>
      </c>
      <c r="BB120" s="20" t="e">
        <f t="shared" si="119"/>
        <v>#REF!</v>
      </c>
      <c r="BC120" s="20" t="e">
        <f t="shared" si="119"/>
        <v>#REF!</v>
      </c>
      <c r="BD120" s="20" t="e">
        <f t="shared" si="119"/>
        <v>#REF!</v>
      </c>
      <c r="BE120" s="20" t="e">
        <f t="shared" si="119"/>
        <v>#REF!</v>
      </c>
      <c r="BF120" s="33"/>
      <c r="BG120" s="33"/>
    </row>
    <row r="121" spans="1:59" s="32" customFormat="1" ht="14.4" thickTop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405" t="s">
        <v>96</v>
      </c>
      <c r="Z121" s="37"/>
      <c r="AA121" s="37"/>
      <c r="AB121" s="21">
        <f t="shared" si="117"/>
        <v>7.4739417976663614E-3</v>
      </c>
      <c r="AC121" s="21">
        <f t="shared" ref="AC121:AX121" si="120">AC85/AB85-1</f>
        <v>8.418188889725009E-3</v>
      </c>
      <c r="AD121" s="21">
        <f t="shared" si="120"/>
        <v>-5.4756987113769862E-3</v>
      </c>
      <c r="AE121" s="21">
        <f t="shared" si="120"/>
        <v>5.2147598054761879E-2</v>
      </c>
      <c r="AF121" s="21">
        <f t="shared" si="120"/>
        <v>1.1031742139697931E-2</v>
      </c>
      <c r="AG121" s="21">
        <f t="shared" si="120"/>
        <v>1.0491133715142098E-2</v>
      </c>
      <c r="AH121" s="21">
        <f t="shared" si="120"/>
        <v>-1.943036115554464E-3</v>
      </c>
      <c r="AI121" s="21">
        <f t="shared" si="120"/>
        <v>-2.7684738205113635E-2</v>
      </c>
      <c r="AJ121" s="21">
        <f t="shared" si="120"/>
        <v>2.8735599960468372E-2</v>
      </c>
      <c r="AK121" s="21">
        <f t="shared" si="120"/>
        <v>1.6651310313315459E-2</v>
      </c>
      <c r="AL121" s="21">
        <f t="shared" si="120"/>
        <v>-1.3152453895253546E-2</v>
      </c>
      <c r="AM121" s="21">
        <f t="shared" si="120"/>
        <v>2.9471751068999685E-2</v>
      </c>
      <c r="AN121" s="21">
        <f t="shared" si="120"/>
        <v>3.9285429969218022E-3</v>
      </c>
      <c r="AO121" s="21">
        <f t="shared" si="120"/>
        <v>-7.8957051579942039E-4</v>
      </c>
      <c r="AP121" s="21">
        <f t="shared" si="120"/>
        <v>5.8172688622557533E-3</v>
      </c>
      <c r="AQ121" s="21">
        <f t="shared" si="120"/>
        <v>-1.7009696086465076E-2</v>
      </c>
      <c r="AR121" s="21">
        <f t="shared" si="120"/>
        <v>2.8110508157618508E-2</v>
      </c>
      <c r="AS121" s="21">
        <f t="shared" si="120"/>
        <v>-6.3935126668055231E-2</v>
      </c>
      <c r="AT121" s="21">
        <f t="shared" si="120"/>
        <v>-5.9011849774333158E-2</v>
      </c>
      <c r="AU121" s="21">
        <f t="shared" si="120"/>
        <v>4.3407375392135572E-2</v>
      </c>
      <c r="AV121" s="21">
        <f t="shared" si="120"/>
        <v>4.063033933510507E-2</v>
      </c>
      <c r="AW121" s="21">
        <f t="shared" si="120"/>
        <v>2.7555464552655451E-2</v>
      </c>
      <c r="AX121" s="21">
        <f t="shared" si="120"/>
        <v>1.172592270756434E-2</v>
      </c>
      <c r="AY121" s="34"/>
      <c r="AZ121" s="34"/>
      <c r="BA121" s="34"/>
      <c r="BB121" s="34"/>
      <c r="BC121" s="34"/>
      <c r="BD121" s="34"/>
      <c r="BE121" s="34"/>
      <c r="BF121" s="34"/>
      <c r="BG121" s="34"/>
    </row>
  </sheetData>
  <phoneticPr fontId="9"/>
  <pageMargins left="0.78740157480314965" right="0.78740157480314965" top="0.98425196850393704" bottom="0.98425196850393704" header="0.51181102362204722" footer="0.51181102362204722"/>
  <pageSetup paperSize="9" scale="37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K132"/>
  <sheetViews>
    <sheetView zoomScaleNormal="100" workbookViewId="0">
      <pane xSplit="25" ySplit="4" topLeftCell="BH41" activePane="bottomRight" state="frozen"/>
      <selection activeCell="AQ33" sqref="AQ33"/>
      <selection pane="topRight" activeCell="AQ33" sqref="AQ33"/>
      <selection pane="bottomLeft" activeCell="AQ33" sqref="AQ33"/>
      <selection pane="bottomRight" activeCell="BW53" sqref="BW53"/>
    </sheetView>
  </sheetViews>
  <sheetFormatPr defaultColWidth="9" defaultRowHeight="13.8"/>
  <cols>
    <col min="1" max="1" width="1.6640625" style="1" customWidth="1"/>
    <col min="2" max="22" width="1.6640625" style="1" hidden="1" customWidth="1"/>
    <col min="23" max="24" width="1.6640625" style="1" customWidth="1"/>
    <col min="25" max="25" width="35.6640625" style="1" customWidth="1"/>
    <col min="26" max="26" width="10.6640625" style="1" hidden="1" customWidth="1"/>
    <col min="27" max="50" width="10.6640625" style="1" customWidth="1"/>
    <col min="51" max="57" width="15.6640625" style="1" hidden="1" customWidth="1"/>
    <col min="58" max="58" width="20.6640625" style="1" hidden="1" customWidth="1"/>
    <col min="59" max="59" width="5.44140625" style="1" hidden="1" customWidth="1"/>
    <col min="60" max="60" width="7.88671875" style="1" customWidth="1"/>
    <col min="61" max="16384" width="9" style="1"/>
  </cols>
  <sheetData>
    <row r="1" spans="1:63" ht="27.75" customHeight="1">
      <c r="A1" s="373" t="s">
        <v>470</v>
      </c>
      <c r="Z1" s="158"/>
      <c r="AE1" s="173"/>
    </row>
    <row r="2" spans="1:63" ht="15" customHeight="1"/>
    <row r="3" spans="1:63" ht="16.8" thickBot="1">
      <c r="W3" s="1" t="s">
        <v>281</v>
      </c>
    </row>
    <row r="4" spans="1:63" ht="14.4" thickBot="1">
      <c r="W4" s="415" t="s">
        <v>76</v>
      </c>
      <c r="X4" s="25"/>
      <c r="Y4" s="26"/>
      <c r="Z4" s="418"/>
      <c r="AA4" s="27">
        <v>1990</v>
      </c>
      <c r="AB4" s="27">
        <f t="shared" ref="AB4:BE4" si="0">AA4+1</f>
        <v>1991</v>
      </c>
      <c r="AC4" s="27">
        <f t="shared" si="0"/>
        <v>1992</v>
      </c>
      <c r="AD4" s="27">
        <f t="shared" si="0"/>
        <v>1993</v>
      </c>
      <c r="AE4" s="27">
        <f t="shared" si="0"/>
        <v>1994</v>
      </c>
      <c r="AF4" s="27">
        <f t="shared" si="0"/>
        <v>1995</v>
      </c>
      <c r="AG4" s="27">
        <f t="shared" si="0"/>
        <v>1996</v>
      </c>
      <c r="AH4" s="27">
        <f t="shared" si="0"/>
        <v>1997</v>
      </c>
      <c r="AI4" s="27">
        <f t="shared" si="0"/>
        <v>1998</v>
      </c>
      <c r="AJ4" s="27">
        <f t="shared" si="0"/>
        <v>1999</v>
      </c>
      <c r="AK4" s="27">
        <f t="shared" si="0"/>
        <v>2000</v>
      </c>
      <c r="AL4" s="27">
        <f t="shared" si="0"/>
        <v>2001</v>
      </c>
      <c r="AM4" s="27">
        <f t="shared" si="0"/>
        <v>2002</v>
      </c>
      <c r="AN4" s="27">
        <f t="shared" si="0"/>
        <v>2003</v>
      </c>
      <c r="AO4" s="27">
        <f t="shared" si="0"/>
        <v>2004</v>
      </c>
      <c r="AP4" s="27">
        <f>AO4+1</f>
        <v>2005</v>
      </c>
      <c r="AQ4" s="27">
        <f t="shared" si="0"/>
        <v>2006</v>
      </c>
      <c r="AR4" s="27">
        <f t="shared" si="0"/>
        <v>2007</v>
      </c>
      <c r="AS4" s="27">
        <f t="shared" si="0"/>
        <v>2008</v>
      </c>
      <c r="AT4" s="27">
        <f t="shared" si="0"/>
        <v>2009</v>
      </c>
      <c r="AU4" s="27">
        <f t="shared" si="0"/>
        <v>2010</v>
      </c>
      <c r="AV4" s="27">
        <f t="shared" si="0"/>
        <v>2011</v>
      </c>
      <c r="AW4" s="27">
        <f t="shared" si="0"/>
        <v>2012</v>
      </c>
      <c r="AX4" s="27">
        <f t="shared" si="0"/>
        <v>2013</v>
      </c>
      <c r="AY4" s="27">
        <f t="shared" si="0"/>
        <v>2014</v>
      </c>
      <c r="AZ4" s="27">
        <f t="shared" si="0"/>
        <v>2015</v>
      </c>
      <c r="BA4" s="27">
        <f t="shared" si="0"/>
        <v>2016</v>
      </c>
      <c r="BB4" s="27">
        <f t="shared" si="0"/>
        <v>2017</v>
      </c>
      <c r="BC4" s="27">
        <f t="shared" si="0"/>
        <v>2018</v>
      </c>
      <c r="BD4" s="27">
        <f t="shared" si="0"/>
        <v>2019</v>
      </c>
      <c r="BE4" s="27">
        <f t="shared" si="0"/>
        <v>2020</v>
      </c>
      <c r="BF4" s="27" t="s">
        <v>139</v>
      </c>
      <c r="BG4" s="28" t="s">
        <v>11</v>
      </c>
    </row>
    <row r="5" spans="1:63">
      <c r="W5" s="803" t="s">
        <v>375</v>
      </c>
      <c r="X5" s="798"/>
      <c r="Y5" s="799"/>
      <c r="Z5" s="245"/>
      <c r="AA5" s="753">
        <f t="shared" ref="AA5:AX5" si="1">SUM(AA6,AA13,AA47,AA31,AA52)</f>
        <v>1066843.906728908</v>
      </c>
      <c r="AB5" s="753">
        <f t="shared" si="1"/>
        <v>1074041.3040417375</v>
      </c>
      <c r="AC5" s="753">
        <f t="shared" si="1"/>
        <v>1082466.5023980648</v>
      </c>
      <c r="AD5" s="753">
        <f t="shared" si="1"/>
        <v>1077829.1302169631</v>
      </c>
      <c r="AE5" s="753">
        <f t="shared" si="1"/>
        <v>1134190.372837116</v>
      </c>
      <c r="AF5" s="753">
        <f t="shared" si="1"/>
        <v>1146651.5420578965</v>
      </c>
      <c r="AG5" s="753">
        <f t="shared" si="1"/>
        <v>1158374.2445240524</v>
      </c>
      <c r="AH5" s="753">
        <f t="shared" si="1"/>
        <v>1157171.0074931036</v>
      </c>
      <c r="AI5" s="753">
        <f t="shared" si="1"/>
        <v>1128113.1379557562</v>
      </c>
      <c r="AJ5" s="753">
        <f t="shared" si="1"/>
        <v>1162835.9179256333</v>
      </c>
      <c r="AK5" s="753">
        <f t="shared" si="1"/>
        <v>1182090.8648413622</v>
      </c>
      <c r="AL5" s="753">
        <f t="shared" si="1"/>
        <v>1166998.1409992843</v>
      </c>
      <c r="AM5" s="753">
        <f t="shared" si="1"/>
        <v>1206508.1944683476</v>
      </c>
      <c r="AN5" s="753">
        <f t="shared" si="1"/>
        <v>1211629.3088795287</v>
      </c>
      <c r="AO5" s="753">
        <f t="shared" si="1"/>
        <v>1211616.0919220601</v>
      </c>
      <c r="AP5" s="753">
        <f t="shared" si="1"/>
        <v>1219019.1869170549</v>
      </c>
      <c r="AQ5" s="753">
        <f t="shared" si="1"/>
        <v>1198486.6230807374</v>
      </c>
      <c r="AR5" s="753">
        <f t="shared" si="1"/>
        <v>1234599.7143775276</v>
      </c>
      <c r="AS5" s="753">
        <f t="shared" si="1"/>
        <v>1153248.5008776991</v>
      </c>
      <c r="AT5" s="753">
        <f t="shared" si="1"/>
        <v>1089993.5575030358</v>
      </c>
      <c r="AU5" s="753">
        <f t="shared" si="1"/>
        <v>1138758.3317057909</v>
      </c>
      <c r="AV5" s="753">
        <f t="shared" si="1"/>
        <v>1188362.3614179534</v>
      </c>
      <c r="AW5" s="753">
        <f t="shared" si="1"/>
        <v>1220932.5312032322</v>
      </c>
      <c r="AX5" s="753">
        <f t="shared" si="1"/>
        <v>1234780.7262025522</v>
      </c>
      <c r="AY5" s="70"/>
      <c r="AZ5" s="70"/>
      <c r="BA5" s="70"/>
      <c r="BB5" s="70"/>
      <c r="BC5" s="70"/>
      <c r="BD5" s="70"/>
      <c r="BE5" s="70"/>
      <c r="BF5" s="753"/>
      <c r="BG5" s="71"/>
      <c r="BH5" s="203"/>
    </row>
    <row r="6" spans="1:63">
      <c r="W6" s="69"/>
      <c r="X6" s="869" t="s">
        <v>372</v>
      </c>
      <c r="Y6" s="39"/>
      <c r="Z6" s="246"/>
      <c r="AA6" s="752">
        <f>SUM(AA7:AA12)</f>
        <v>92358.910280416952</v>
      </c>
      <c r="AB6" s="752">
        <f t="shared" ref="AB6:AX6" si="2">SUM(AB7:AB12)</f>
        <v>92631.286433763657</v>
      </c>
      <c r="AC6" s="752">
        <f t="shared" si="2"/>
        <v>92869.63891525229</v>
      </c>
      <c r="AD6" s="752">
        <f t="shared" si="2"/>
        <v>91426.598610600631</v>
      </c>
      <c r="AE6" s="752">
        <f t="shared" si="2"/>
        <v>98502.812960250405</v>
      </c>
      <c r="AF6" s="752">
        <f t="shared" si="2"/>
        <v>101233.03982042264</v>
      </c>
      <c r="AG6" s="752">
        <f t="shared" si="2"/>
        <v>98029.419003084506</v>
      </c>
      <c r="AH6" s="752">
        <f t="shared" si="2"/>
        <v>103993.02372864999</v>
      </c>
      <c r="AI6" s="752">
        <f t="shared" si="2"/>
        <v>92879.354982319885</v>
      </c>
      <c r="AJ6" s="752">
        <f t="shared" si="2"/>
        <v>93190.729515613042</v>
      </c>
      <c r="AK6" s="752">
        <f t="shared" si="2"/>
        <v>90828.27793700718</v>
      </c>
      <c r="AL6" s="752">
        <f t="shared" si="2"/>
        <v>88132.486197778169</v>
      </c>
      <c r="AM6" s="752">
        <f t="shared" si="2"/>
        <v>94133.379138299686</v>
      </c>
      <c r="AN6" s="752">
        <f t="shared" si="2"/>
        <v>93494.40301815627</v>
      </c>
      <c r="AO6" s="752">
        <f t="shared" si="2"/>
        <v>90039.759732632519</v>
      </c>
      <c r="AP6" s="752">
        <f t="shared" si="2"/>
        <v>103660.5887735845</v>
      </c>
      <c r="AQ6" s="752">
        <f t="shared" si="2"/>
        <v>87967.991122941763</v>
      </c>
      <c r="AR6" s="752">
        <f t="shared" si="2"/>
        <v>107604.44194007959</v>
      </c>
      <c r="AS6" s="752">
        <f t="shared" si="2"/>
        <v>105764.48707513862</v>
      </c>
      <c r="AT6" s="752">
        <f t="shared" si="2"/>
        <v>103199.46352265113</v>
      </c>
      <c r="AU6" s="752">
        <f t="shared" si="2"/>
        <v>110229.29647617771</v>
      </c>
      <c r="AV6" s="752">
        <f t="shared" si="2"/>
        <v>111250.6517920653</v>
      </c>
      <c r="AW6" s="752">
        <f t="shared" si="2"/>
        <v>104577.48365712847</v>
      </c>
      <c r="AX6" s="752">
        <f t="shared" si="2"/>
        <v>100643.93372453442</v>
      </c>
      <c r="AY6" s="42"/>
      <c r="AZ6" s="42"/>
      <c r="BA6" s="42"/>
      <c r="BB6" s="42"/>
      <c r="BC6" s="42"/>
      <c r="BD6" s="42"/>
      <c r="BE6" s="42"/>
      <c r="BF6" s="752"/>
      <c r="BG6" s="43"/>
    </row>
    <row r="7" spans="1:63">
      <c r="W7" s="69"/>
      <c r="X7" s="38"/>
      <c r="Y7" s="744" t="s">
        <v>334</v>
      </c>
      <c r="Z7" s="248"/>
      <c r="AA7" s="248">
        <v>14399.452821701481</v>
      </c>
      <c r="AB7" s="248">
        <v>14184.475354160271</v>
      </c>
      <c r="AC7" s="248">
        <v>12374.78364132151</v>
      </c>
      <c r="AD7" s="248">
        <v>11486.435307602367</v>
      </c>
      <c r="AE7" s="248">
        <v>14959.078862346583</v>
      </c>
      <c r="AF7" s="248">
        <v>15438.841132612759</v>
      </c>
      <c r="AG7" s="248">
        <v>14124.655909987714</v>
      </c>
      <c r="AH7" s="248">
        <v>15233.081371509181</v>
      </c>
      <c r="AI7" s="248">
        <v>12795.787849596774</v>
      </c>
      <c r="AJ7" s="248">
        <v>10997.215221785971</v>
      </c>
      <c r="AK7" s="248">
        <v>10757.918595495537</v>
      </c>
      <c r="AL7" s="248">
        <v>10500.421631077794</v>
      </c>
      <c r="AM7" s="248">
        <v>13789.36121267311</v>
      </c>
      <c r="AN7" s="248">
        <v>10982.41074780431</v>
      </c>
      <c r="AO7" s="248">
        <v>11832.146195077274</v>
      </c>
      <c r="AP7" s="248">
        <v>13262.914420101059</v>
      </c>
      <c r="AQ7" s="248">
        <v>11152.627030967878</v>
      </c>
      <c r="AR7" s="248">
        <v>19795.306302833433</v>
      </c>
      <c r="AS7" s="248">
        <v>25159.890899202004</v>
      </c>
      <c r="AT7" s="248">
        <v>26301.61474686538</v>
      </c>
      <c r="AU7" s="248">
        <v>25930.677296267884</v>
      </c>
      <c r="AV7" s="248">
        <v>24845.939732348397</v>
      </c>
      <c r="AW7" s="248">
        <v>22055.682672805313</v>
      </c>
      <c r="AX7" s="248">
        <v>21645.91396960058</v>
      </c>
      <c r="AY7" s="52"/>
      <c r="AZ7" s="52"/>
      <c r="BA7" s="52"/>
      <c r="BB7" s="52"/>
      <c r="BC7" s="52"/>
      <c r="BD7" s="52"/>
      <c r="BE7" s="52"/>
      <c r="BF7" s="248"/>
      <c r="BG7" s="81"/>
      <c r="BH7" s="205"/>
      <c r="BI7" s="205"/>
      <c r="BJ7" s="205"/>
      <c r="BK7" s="205"/>
    </row>
    <row r="8" spans="1:63">
      <c r="W8" s="69"/>
      <c r="X8" s="38"/>
      <c r="Y8" s="743" t="s">
        <v>335</v>
      </c>
      <c r="Z8" s="248"/>
      <c r="AA8" s="248">
        <v>36856.919358046638</v>
      </c>
      <c r="AB8" s="248">
        <v>37291.764191507311</v>
      </c>
      <c r="AC8" s="248">
        <v>38102.295797887658</v>
      </c>
      <c r="AD8" s="248">
        <v>40523.969798131002</v>
      </c>
      <c r="AE8" s="248">
        <v>40435.96818609882</v>
      </c>
      <c r="AF8" s="248">
        <v>40695.336271567474</v>
      </c>
      <c r="AG8" s="248">
        <v>42019.615976183915</v>
      </c>
      <c r="AH8" s="248">
        <v>44746.452799278304</v>
      </c>
      <c r="AI8" s="248">
        <v>44929.8339047423</v>
      </c>
      <c r="AJ8" s="248">
        <v>45348.861412097765</v>
      </c>
      <c r="AK8" s="248">
        <v>45539.276715618915</v>
      </c>
      <c r="AL8" s="248">
        <v>43198.585570998177</v>
      </c>
      <c r="AM8" s="248">
        <v>42329.33514765399</v>
      </c>
      <c r="AN8" s="248">
        <v>42546.436658347942</v>
      </c>
      <c r="AO8" s="248">
        <v>43196.368659066451</v>
      </c>
      <c r="AP8" s="248">
        <v>45822.249400731082</v>
      </c>
      <c r="AQ8" s="248">
        <v>44035.8083781073</v>
      </c>
      <c r="AR8" s="248">
        <v>43592.508690925468</v>
      </c>
      <c r="AS8" s="248">
        <v>41771.78223592561</v>
      </c>
      <c r="AT8" s="248">
        <v>42289.793310031222</v>
      </c>
      <c r="AU8" s="248">
        <v>44898.0423843221</v>
      </c>
      <c r="AV8" s="248">
        <v>41875.187979592636</v>
      </c>
      <c r="AW8" s="248">
        <v>41470.718988290551</v>
      </c>
      <c r="AX8" s="248">
        <v>42783.287275020128</v>
      </c>
      <c r="AY8" s="226"/>
      <c r="AZ8" s="226"/>
      <c r="BA8" s="226"/>
      <c r="BB8" s="226"/>
      <c r="BC8" s="226"/>
      <c r="BD8" s="226"/>
      <c r="BE8" s="226"/>
      <c r="BF8" s="248"/>
      <c r="BG8" s="804"/>
      <c r="BH8" s="205"/>
      <c r="BI8" s="205"/>
      <c r="BJ8" s="205"/>
      <c r="BK8" s="205"/>
    </row>
    <row r="9" spans="1:63">
      <c r="W9" s="69"/>
      <c r="X9" s="38"/>
      <c r="Y9" s="745" t="s">
        <v>336</v>
      </c>
      <c r="Z9" s="248"/>
      <c r="AA9" s="248">
        <v>1557.8313731637927</v>
      </c>
      <c r="AB9" s="248">
        <v>1546.2841128405823</v>
      </c>
      <c r="AC9" s="248">
        <v>1736.2317403503155</v>
      </c>
      <c r="AD9" s="248">
        <v>1664.6319338491205</v>
      </c>
      <c r="AE9" s="248">
        <v>1422.6378292711054</v>
      </c>
      <c r="AF9" s="248">
        <v>1472.6373934780925</v>
      </c>
      <c r="AG9" s="248">
        <v>1264.0991455453157</v>
      </c>
      <c r="AH9" s="248">
        <v>1348.926178366961</v>
      </c>
      <c r="AI9" s="248">
        <v>1313.7734116432878</v>
      </c>
      <c r="AJ9" s="248">
        <v>1371.113118910718</v>
      </c>
      <c r="AK9" s="248">
        <v>1089.2920804880905</v>
      </c>
      <c r="AL9" s="248">
        <v>1084.1454268537304</v>
      </c>
      <c r="AM9" s="248">
        <v>1254.1563683933034</v>
      </c>
      <c r="AN9" s="248">
        <v>986.75277075686665</v>
      </c>
      <c r="AO9" s="248">
        <v>994.58318495381411</v>
      </c>
      <c r="AP9" s="248">
        <v>959.26126339276652</v>
      </c>
      <c r="AQ9" s="248">
        <v>1340.9071484691697</v>
      </c>
      <c r="AR9" s="248">
        <v>2557.0319855053185</v>
      </c>
      <c r="AS9" s="248">
        <v>2622.8452185262195</v>
      </c>
      <c r="AT9" s="248">
        <v>2663.5826213334094</v>
      </c>
      <c r="AU9" s="248">
        <v>3005.5208502804271</v>
      </c>
      <c r="AV9" s="248">
        <v>3184.7432274882935</v>
      </c>
      <c r="AW9" s="248">
        <v>4154.2439335361205</v>
      </c>
      <c r="AX9" s="248">
        <v>2859.656069518966</v>
      </c>
      <c r="AY9" s="226"/>
      <c r="AZ9" s="226"/>
      <c r="BA9" s="226"/>
      <c r="BB9" s="226"/>
      <c r="BC9" s="226"/>
      <c r="BD9" s="226"/>
      <c r="BE9" s="226"/>
      <c r="BF9" s="248"/>
      <c r="BG9" s="804"/>
      <c r="BH9" s="205"/>
      <c r="BI9" s="205"/>
      <c r="BJ9" s="205"/>
      <c r="BK9" s="205"/>
    </row>
    <row r="10" spans="1:63">
      <c r="W10" s="69"/>
      <c r="X10" s="38"/>
      <c r="Y10" s="745" t="s">
        <v>337</v>
      </c>
      <c r="Z10" s="248"/>
      <c r="AA10" s="248">
        <v>27709.306220916242</v>
      </c>
      <c r="AB10" s="248">
        <v>28042.581960107014</v>
      </c>
      <c r="AC10" s="248">
        <v>28786.780269828461</v>
      </c>
      <c r="AD10" s="248">
        <v>26856.959093556547</v>
      </c>
      <c r="AE10" s="248">
        <v>30132.774065202579</v>
      </c>
      <c r="AF10" s="248">
        <v>29041.400356831367</v>
      </c>
      <c r="AG10" s="248">
        <v>28441.663748254028</v>
      </c>
      <c r="AH10" s="248">
        <v>28642.146709613506</v>
      </c>
      <c r="AI10" s="248">
        <v>27898.651495208953</v>
      </c>
      <c r="AJ10" s="248">
        <v>29256.304424041777</v>
      </c>
      <c r="AK10" s="248">
        <v>28767.602181198348</v>
      </c>
      <c r="AL10" s="248">
        <v>28085.96403444582</v>
      </c>
      <c r="AM10" s="248">
        <v>32932.83253579968</v>
      </c>
      <c r="AN10" s="248">
        <v>34837.670102422562</v>
      </c>
      <c r="AO10" s="248">
        <v>33820.843246967423</v>
      </c>
      <c r="AP10" s="248">
        <v>40708.475494937527</v>
      </c>
      <c r="AQ10" s="248">
        <v>39447.269318377774</v>
      </c>
      <c r="AR10" s="248">
        <v>46676.642422899102</v>
      </c>
      <c r="AS10" s="248">
        <v>45189.838442201413</v>
      </c>
      <c r="AT10" s="248">
        <v>41869.202780103187</v>
      </c>
      <c r="AU10" s="248">
        <v>43072.784459519156</v>
      </c>
      <c r="AV10" s="248">
        <v>49601.066711124964</v>
      </c>
      <c r="AW10" s="248">
        <v>51811.863990611688</v>
      </c>
      <c r="AX10" s="248">
        <v>53902.954763644339</v>
      </c>
      <c r="AY10" s="226"/>
      <c r="AZ10" s="226"/>
      <c r="BA10" s="226"/>
      <c r="BB10" s="226"/>
      <c r="BC10" s="226"/>
      <c r="BD10" s="226"/>
      <c r="BE10" s="226"/>
      <c r="BF10" s="248"/>
      <c r="BG10" s="804"/>
      <c r="BH10" s="205"/>
      <c r="BI10" s="205"/>
      <c r="BJ10" s="205"/>
      <c r="BK10" s="205"/>
    </row>
    <row r="11" spans="1:63">
      <c r="W11" s="69"/>
      <c r="X11" s="38"/>
      <c r="Y11" s="745" t="s">
        <v>338</v>
      </c>
      <c r="Z11" s="596"/>
      <c r="AA11" s="646">
        <v>8.5977414778408754</v>
      </c>
      <c r="AB11" s="646">
        <v>12.711493183669141</v>
      </c>
      <c r="AC11" s="646">
        <v>19.158037605694521</v>
      </c>
      <c r="AD11" s="646">
        <v>26.208135885045817</v>
      </c>
      <c r="AE11" s="646">
        <v>33.373581088365228</v>
      </c>
      <c r="AF11" s="646">
        <v>36.864899241315889</v>
      </c>
      <c r="AG11" s="646">
        <v>39.223176826474003</v>
      </c>
      <c r="AH11" s="646">
        <v>38.915027323914337</v>
      </c>
      <c r="AI11" s="646">
        <v>36.684932155606603</v>
      </c>
      <c r="AJ11" s="646">
        <v>46.18940878839993</v>
      </c>
      <c r="AK11" s="646">
        <v>45.628808712559</v>
      </c>
      <c r="AL11" s="646">
        <v>43.41099034368461</v>
      </c>
      <c r="AM11" s="646">
        <v>42.159149562540215</v>
      </c>
      <c r="AN11" s="646">
        <v>40.199001410274668</v>
      </c>
      <c r="AO11" s="646">
        <v>41.05298910410837</v>
      </c>
      <c r="AP11" s="646">
        <v>63.924259908586897</v>
      </c>
      <c r="AQ11" s="646">
        <v>60.432767817526575</v>
      </c>
      <c r="AR11" s="646">
        <v>62.186395844295618</v>
      </c>
      <c r="AS11" s="646">
        <v>60.184533586565429</v>
      </c>
      <c r="AT11" s="646">
        <v>61.869856073555582</v>
      </c>
      <c r="AU11" s="646">
        <v>64.239623408088775</v>
      </c>
      <c r="AV11" s="646">
        <v>60.655045507537729</v>
      </c>
      <c r="AW11" s="646">
        <v>61.937124391004232</v>
      </c>
      <c r="AX11" s="646">
        <v>57.238700191007382</v>
      </c>
      <c r="AY11" s="54"/>
      <c r="AZ11" s="54"/>
      <c r="BA11" s="54"/>
      <c r="BB11" s="54"/>
      <c r="BC11" s="54"/>
      <c r="BD11" s="54"/>
      <c r="BE11" s="54"/>
      <c r="BF11" s="646"/>
      <c r="BG11" s="82"/>
      <c r="BH11" s="205"/>
      <c r="BI11" s="205"/>
      <c r="BJ11" s="205"/>
      <c r="BK11" s="205"/>
    </row>
    <row r="12" spans="1:63">
      <c r="W12" s="69"/>
      <c r="X12" s="38"/>
      <c r="Y12" s="1057" t="s">
        <v>526</v>
      </c>
      <c r="Z12" s="805"/>
      <c r="AA12" s="646">
        <v>11826.802765110959</v>
      </c>
      <c r="AB12" s="646">
        <v>11553.469321964809</v>
      </c>
      <c r="AC12" s="646">
        <v>11850.389428258646</v>
      </c>
      <c r="AD12" s="646">
        <v>10868.394341576548</v>
      </c>
      <c r="AE12" s="646">
        <v>11518.980436242948</v>
      </c>
      <c r="AF12" s="646">
        <v>14547.959766691625</v>
      </c>
      <c r="AG12" s="646">
        <v>12140.161046287059</v>
      </c>
      <c r="AH12" s="646">
        <v>13983.501642558113</v>
      </c>
      <c r="AI12" s="646">
        <v>5904.6233889729638</v>
      </c>
      <c r="AJ12" s="646">
        <v>6171.0459299884087</v>
      </c>
      <c r="AK12" s="646">
        <v>4628.5595554937308</v>
      </c>
      <c r="AL12" s="646">
        <v>5219.9585440589653</v>
      </c>
      <c r="AM12" s="646">
        <v>3785.5347242170574</v>
      </c>
      <c r="AN12" s="646">
        <v>4100.9337374143006</v>
      </c>
      <c r="AO12" s="646">
        <v>154.76545746344695</v>
      </c>
      <c r="AP12" s="646">
        <v>2843.7639345134826</v>
      </c>
      <c r="AQ12" s="646">
        <v>-8069.0535207978983</v>
      </c>
      <c r="AR12" s="646">
        <v>-5079.233857928054</v>
      </c>
      <c r="AS12" s="646">
        <v>-9040.0542543031934</v>
      </c>
      <c r="AT12" s="646">
        <v>-9986.5997917556233</v>
      </c>
      <c r="AU12" s="646">
        <v>-6741.9681376199624</v>
      </c>
      <c r="AV12" s="646">
        <v>-8316.9409039965267</v>
      </c>
      <c r="AW12" s="646">
        <v>-14976.963052506209</v>
      </c>
      <c r="AX12" s="646">
        <v>-20605.117053440601</v>
      </c>
      <c r="AY12" s="236"/>
      <c r="AZ12" s="236"/>
      <c r="BA12" s="236"/>
      <c r="BB12" s="236"/>
      <c r="BC12" s="236"/>
      <c r="BD12" s="236"/>
      <c r="BE12" s="236"/>
      <c r="BF12" s="646"/>
      <c r="BG12" s="806"/>
      <c r="BH12" s="205"/>
      <c r="BI12" s="205"/>
      <c r="BJ12" s="205"/>
      <c r="BK12" s="205"/>
    </row>
    <row r="13" spans="1:63">
      <c r="W13" s="69"/>
      <c r="X13" s="759" t="s">
        <v>371</v>
      </c>
      <c r="Y13" s="58"/>
      <c r="Z13" s="252"/>
      <c r="AA13" s="751">
        <f>SUM(AA14,AA18)</f>
        <v>503139.4085279103</v>
      </c>
      <c r="AB13" s="751">
        <f t="shared" ref="AB13:AX13" si="3">SUM(AB14,AB18)</f>
        <v>492165.15816087887</v>
      </c>
      <c r="AC13" s="751">
        <f t="shared" si="3"/>
        <v>481908.56897413428</v>
      </c>
      <c r="AD13" s="751">
        <f t="shared" si="3"/>
        <v>467983.589402874</v>
      </c>
      <c r="AE13" s="751">
        <f t="shared" si="3"/>
        <v>484958.38188735844</v>
      </c>
      <c r="AF13" s="751">
        <f t="shared" si="3"/>
        <v>479070.43177207897</v>
      </c>
      <c r="AG13" s="751">
        <f t="shared" si="3"/>
        <v>483354.61564717873</v>
      </c>
      <c r="AH13" s="751">
        <f t="shared" si="3"/>
        <v>473206.37756735197</v>
      </c>
      <c r="AI13" s="751">
        <f t="shared" si="3"/>
        <v>444231.89564452332</v>
      </c>
      <c r="AJ13" s="751">
        <f t="shared" si="3"/>
        <v>455861.08191157226</v>
      </c>
      <c r="AK13" s="751">
        <f t="shared" si="3"/>
        <v>467116.15722309181</v>
      </c>
      <c r="AL13" s="751">
        <f t="shared" si="3"/>
        <v>454624.35986011312</v>
      </c>
      <c r="AM13" s="751">
        <f t="shared" si="3"/>
        <v>469135.18137546943</v>
      </c>
      <c r="AN13" s="751">
        <f t="shared" si="3"/>
        <v>472259.16018817574</v>
      </c>
      <c r="AO13" s="751">
        <f t="shared" si="3"/>
        <v>469524.37522698031</v>
      </c>
      <c r="AP13" s="751">
        <f t="shared" si="3"/>
        <v>456904.6284195495</v>
      </c>
      <c r="AQ13" s="751">
        <f t="shared" si="3"/>
        <v>471839.36936067411</v>
      </c>
      <c r="AR13" s="751">
        <f t="shared" si="3"/>
        <v>471954.19168740552</v>
      </c>
      <c r="AS13" s="751">
        <f t="shared" si="3"/>
        <v>417034.91491295287</v>
      </c>
      <c r="AT13" s="751">
        <f t="shared" si="3"/>
        <v>382145.55305518029</v>
      </c>
      <c r="AU13" s="751">
        <f t="shared" si="3"/>
        <v>413501.53831734986</v>
      </c>
      <c r="AV13" s="751">
        <f t="shared" si="3"/>
        <v>428968.83845650335</v>
      </c>
      <c r="AW13" s="751">
        <f t="shared" si="3"/>
        <v>432384.50225804187</v>
      </c>
      <c r="AX13" s="751">
        <f t="shared" si="3"/>
        <v>429496.54038966092</v>
      </c>
      <c r="AY13" s="59"/>
      <c r="AZ13" s="59"/>
      <c r="BA13" s="59"/>
      <c r="BB13" s="59"/>
      <c r="BC13" s="59"/>
      <c r="BD13" s="59"/>
      <c r="BE13" s="59"/>
      <c r="BF13" s="751"/>
      <c r="BG13" s="60"/>
    </row>
    <row r="14" spans="1:63">
      <c r="W14" s="69"/>
      <c r="X14" s="57"/>
      <c r="Y14" s="748" t="s">
        <v>339</v>
      </c>
      <c r="Z14" s="252"/>
      <c r="AA14" s="751">
        <f>SUM(AA15:AA17)</f>
        <v>31598.998449659986</v>
      </c>
      <c r="AB14" s="751">
        <f t="shared" ref="AB14:AX14" si="4">SUM(AB15:AB17)</f>
        <v>30391.892711028057</v>
      </c>
      <c r="AC14" s="751">
        <f t="shared" si="4"/>
        <v>29901.674826555118</v>
      </c>
      <c r="AD14" s="751">
        <f t="shared" si="4"/>
        <v>28951.185214603931</v>
      </c>
      <c r="AE14" s="751">
        <f t="shared" si="4"/>
        <v>28661.16253901559</v>
      </c>
      <c r="AF14" s="751">
        <f t="shared" si="4"/>
        <v>27958.373555698367</v>
      </c>
      <c r="AG14" s="751">
        <f t="shared" si="4"/>
        <v>26706.171243408415</v>
      </c>
      <c r="AH14" s="751">
        <f t="shared" si="4"/>
        <v>25273.095527387657</v>
      </c>
      <c r="AI14" s="751">
        <f t="shared" si="4"/>
        <v>24095.586202525461</v>
      </c>
      <c r="AJ14" s="751">
        <f t="shared" si="4"/>
        <v>23676.794940534161</v>
      </c>
      <c r="AK14" s="751">
        <f t="shared" si="4"/>
        <v>22595.092184807618</v>
      </c>
      <c r="AL14" s="751">
        <f t="shared" si="4"/>
        <v>21565.989240637042</v>
      </c>
      <c r="AM14" s="751">
        <f t="shared" si="4"/>
        <v>20659.930494047996</v>
      </c>
      <c r="AN14" s="751">
        <f t="shared" si="4"/>
        <v>19382.022553421524</v>
      </c>
      <c r="AO14" s="751">
        <f t="shared" si="4"/>
        <v>17996.245197177304</v>
      </c>
      <c r="AP14" s="751">
        <f t="shared" si="4"/>
        <v>16741.384285495325</v>
      </c>
      <c r="AQ14" s="751">
        <f t="shared" si="4"/>
        <v>16128.077327963252</v>
      </c>
      <c r="AR14" s="751">
        <f t="shared" si="4"/>
        <v>16920.457632028632</v>
      </c>
      <c r="AS14" s="751">
        <f t="shared" si="4"/>
        <v>14178.48231775609</v>
      </c>
      <c r="AT14" s="751">
        <f t="shared" si="4"/>
        <v>14714.210053618139</v>
      </c>
      <c r="AU14" s="751">
        <f t="shared" si="4"/>
        <v>16327.076171447294</v>
      </c>
      <c r="AV14" s="751">
        <f t="shared" si="4"/>
        <v>16084.526003632433</v>
      </c>
      <c r="AW14" s="751">
        <f t="shared" si="4"/>
        <v>17622.135165971056</v>
      </c>
      <c r="AX14" s="751">
        <f t="shared" si="4"/>
        <v>16801.033573821951</v>
      </c>
      <c r="AY14" s="40"/>
      <c r="AZ14" s="40"/>
      <c r="BA14" s="40"/>
      <c r="BB14" s="40"/>
      <c r="BC14" s="40"/>
      <c r="BD14" s="40"/>
      <c r="BE14" s="40"/>
      <c r="BF14" s="751"/>
      <c r="BG14" s="51"/>
    </row>
    <row r="15" spans="1:63">
      <c r="W15" s="69"/>
      <c r="X15" s="57"/>
      <c r="Y15" s="741" t="s">
        <v>331</v>
      </c>
      <c r="Z15" s="248"/>
      <c r="AA15" s="598">
        <v>7294.1319656083569</v>
      </c>
      <c r="AB15" s="598">
        <v>6839.068563047982</v>
      </c>
      <c r="AC15" s="598">
        <v>6297.8661807902636</v>
      </c>
      <c r="AD15" s="598">
        <v>5707.6441142338836</v>
      </c>
      <c r="AE15" s="598">
        <v>5196.0038245107344</v>
      </c>
      <c r="AF15" s="598">
        <v>4773.5140186706421</v>
      </c>
      <c r="AG15" s="598">
        <v>4459.757240118719</v>
      </c>
      <c r="AH15" s="598">
        <v>4159.0288475608222</v>
      </c>
      <c r="AI15" s="598">
        <v>4076.9443615724153</v>
      </c>
      <c r="AJ15" s="598">
        <v>3999.2440947116934</v>
      </c>
      <c r="AK15" s="598">
        <v>3773.2417657567894</v>
      </c>
      <c r="AL15" s="598">
        <v>3702.4054833848313</v>
      </c>
      <c r="AM15" s="598">
        <v>3659.9572957333949</v>
      </c>
      <c r="AN15" s="598">
        <v>3493.8834803332634</v>
      </c>
      <c r="AO15" s="598">
        <v>3382.0446859799054</v>
      </c>
      <c r="AP15" s="598">
        <v>3201.8623210937676</v>
      </c>
      <c r="AQ15" s="598">
        <v>3297.344560358646</v>
      </c>
      <c r="AR15" s="598">
        <v>3165.2960637198266</v>
      </c>
      <c r="AS15" s="598">
        <v>2526.2877679623689</v>
      </c>
      <c r="AT15" s="598">
        <v>3440.2933740299191</v>
      </c>
      <c r="AU15" s="598">
        <v>3425.3992803162596</v>
      </c>
      <c r="AV15" s="598">
        <v>3960.2295303091778</v>
      </c>
      <c r="AW15" s="598">
        <v>4415.9940799353617</v>
      </c>
      <c r="AX15" s="598">
        <v>3816.563936712178</v>
      </c>
      <c r="AY15" s="40"/>
      <c r="AZ15" s="40"/>
      <c r="BA15" s="40"/>
      <c r="BB15" s="40"/>
      <c r="BC15" s="40"/>
      <c r="BD15" s="40"/>
      <c r="BE15" s="40"/>
      <c r="BF15" s="598"/>
      <c r="BG15" s="51"/>
    </row>
    <row r="16" spans="1:63">
      <c r="W16" s="69"/>
      <c r="X16" s="57"/>
      <c r="Y16" s="742" t="s">
        <v>332</v>
      </c>
      <c r="Z16" s="248"/>
      <c r="AA16" s="248">
        <v>4997.5094125088099</v>
      </c>
      <c r="AB16" s="248">
        <v>4620.4973565596947</v>
      </c>
      <c r="AC16" s="248">
        <v>4454.5349137284993</v>
      </c>
      <c r="AD16" s="248">
        <v>4161.5965501658702</v>
      </c>
      <c r="AE16" s="248">
        <v>4042.6164429567502</v>
      </c>
      <c r="AF16" s="248">
        <v>3727.0477237046798</v>
      </c>
      <c r="AG16" s="248">
        <v>3577.2358730180072</v>
      </c>
      <c r="AH16" s="248">
        <v>3364.9409673428559</v>
      </c>
      <c r="AI16" s="248">
        <v>3159.6626356143756</v>
      </c>
      <c r="AJ16" s="248">
        <v>3036.8499637164296</v>
      </c>
      <c r="AK16" s="248">
        <v>2889.4625725363035</v>
      </c>
      <c r="AL16" s="248">
        <v>2757.3865032873132</v>
      </c>
      <c r="AM16" s="248">
        <v>2663.0188978728856</v>
      </c>
      <c r="AN16" s="248">
        <v>2548.4788348614966</v>
      </c>
      <c r="AO16" s="248">
        <v>2429.9705475412188</v>
      </c>
      <c r="AP16" s="248">
        <v>2475.3733511355881</v>
      </c>
      <c r="AQ16" s="248">
        <v>2296.3569947356532</v>
      </c>
      <c r="AR16" s="248">
        <v>2617.4805512827747</v>
      </c>
      <c r="AS16" s="248">
        <v>2178.5992246276674</v>
      </c>
      <c r="AT16" s="248">
        <v>2234.5762735118815</v>
      </c>
      <c r="AU16" s="248">
        <v>1861.5336093586591</v>
      </c>
      <c r="AV16" s="248">
        <v>1954.1470328993266</v>
      </c>
      <c r="AW16" s="248">
        <v>2103.2026890775228</v>
      </c>
      <c r="AX16" s="248">
        <v>2289.8168500500583</v>
      </c>
      <c r="AY16" s="40"/>
      <c r="AZ16" s="40"/>
      <c r="BA16" s="40"/>
      <c r="BB16" s="40"/>
      <c r="BC16" s="40"/>
      <c r="BD16" s="40"/>
      <c r="BE16" s="40"/>
      <c r="BF16" s="248"/>
      <c r="BG16" s="51"/>
    </row>
    <row r="17" spans="23:59">
      <c r="W17" s="69"/>
      <c r="X17" s="57"/>
      <c r="Y17" s="743" t="s">
        <v>333</v>
      </c>
      <c r="Z17" s="248"/>
      <c r="AA17" s="248">
        <v>19307.357071542821</v>
      </c>
      <c r="AB17" s="248">
        <v>18932.326791420379</v>
      </c>
      <c r="AC17" s="248">
        <v>19149.273732036356</v>
      </c>
      <c r="AD17" s="248">
        <v>19081.944550204178</v>
      </c>
      <c r="AE17" s="248">
        <v>19422.542271548107</v>
      </c>
      <c r="AF17" s="248">
        <v>19457.811813323045</v>
      </c>
      <c r="AG17" s="248">
        <v>18669.178130271688</v>
      </c>
      <c r="AH17" s="248">
        <v>17749.125712483979</v>
      </c>
      <c r="AI17" s="248">
        <v>16858.97920533867</v>
      </c>
      <c r="AJ17" s="248">
        <v>16640.700882106037</v>
      </c>
      <c r="AK17" s="248">
        <v>15932.387846514523</v>
      </c>
      <c r="AL17" s="248">
        <v>15106.1972539649</v>
      </c>
      <c r="AM17" s="248">
        <v>14336.954300441716</v>
      </c>
      <c r="AN17" s="248">
        <v>13339.660238226765</v>
      </c>
      <c r="AO17" s="248">
        <v>12184.229963656182</v>
      </c>
      <c r="AP17" s="248">
        <v>11064.14861326597</v>
      </c>
      <c r="AQ17" s="248">
        <v>10534.375772868952</v>
      </c>
      <c r="AR17" s="248">
        <v>11137.681017026031</v>
      </c>
      <c r="AS17" s="248">
        <v>9473.595325166054</v>
      </c>
      <c r="AT17" s="248">
        <v>9039.3404060763387</v>
      </c>
      <c r="AU17" s="248">
        <v>11040.143281772376</v>
      </c>
      <c r="AV17" s="248">
        <v>10170.149440423929</v>
      </c>
      <c r="AW17" s="248">
        <v>11102.93839695817</v>
      </c>
      <c r="AX17" s="248">
        <v>10694.652787059713</v>
      </c>
      <c r="AY17" s="40"/>
      <c r="AZ17" s="40"/>
      <c r="BA17" s="40"/>
      <c r="BB17" s="40"/>
      <c r="BC17" s="40"/>
      <c r="BD17" s="40"/>
      <c r="BE17" s="40"/>
      <c r="BF17" s="248"/>
      <c r="BG17" s="51"/>
    </row>
    <row r="18" spans="23:59">
      <c r="W18" s="69"/>
      <c r="X18" s="57"/>
      <c r="Y18" s="749" t="s">
        <v>340</v>
      </c>
      <c r="Z18" s="252"/>
      <c r="AA18" s="751">
        <f>SUM(AA19:AA30)</f>
        <v>471540.41007825034</v>
      </c>
      <c r="AB18" s="751">
        <f t="shared" ref="AB18:AX18" si="5">SUM(AB19:AB30)</f>
        <v>461773.26544985082</v>
      </c>
      <c r="AC18" s="751">
        <f t="shared" si="5"/>
        <v>452006.89414757915</v>
      </c>
      <c r="AD18" s="751">
        <f t="shared" si="5"/>
        <v>439032.40418827004</v>
      </c>
      <c r="AE18" s="751">
        <f t="shared" si="5"/>
        <v>456297.21934834286</v>
      </c>
      <c r="AF18" s="751">
        <f t="shared" si="5"/>
        <v>451112.0582163806</v>
      </c>
      <c r="AG18" s="751">
        <f t="shared" si="5"/>
        <v>456648.44440377032</v>
      </c>
      <c r="AH18" s="751">
        <f t="shared" si="5"/>
        <v>447933.28203996434</v>
      </c>
      <c r="AI18" s="751">
        <f t="shared" si="5"/>
        <v>420136.30944199784</v>
      </c>
      <c r="AJ18" s="751">
        <f t="shared" si="5"/>
        <v>432184.28697103809</v>
      </c>
      <c r="AK18" s="751">
        <f t="shared" si="5"/>
        <v>444521.06503828417</v>
      </c>
      <c r="AL18" s="751">
        <f t="shared" si="5"/>
        <v>433058.37061947607</v>
      </c>
      <c r="AM18" s="751">
        <f t="shared" si="5"/>
        <v>448475.25088142144</v>
      </c>
      <c r="AN18" s="751">
        <f t="shared" si="5"/>
        <v>452877.13763475424</v>
      </c>
      <c r="AO18" s="751">
        <f t="shared" si="5"/>
        <v>451528.13002980303</v>
      </c>
      <c r="AP18" s="751">
        <f t="shared" si="5"/>
        <v>440163.24413405417</v>
      </c>
      <c r="AQ18" s="751">
        <f t="shared" si="5"/>
        <v>455711.29203271086</v>
      </c>
      <c r="AR18" s="751">
        <f t="shared" si="5"/>
        <v>455033.7340553769</v>
      </c>
      <c r="AS18" s="751">
        <f t="shared" si="5"/>
        <v>402856.43259519676</v>
      </c>
      <c r="AT18" s="751">
        <f t="shared" si="5"/>
        <v>367431.34300156217</v>
      </c>
      <c r="AU18" s="751">
        <f t="shared" si="5"/>
        <v>397174.46214590257</v>
      </c>
      <c r="AV18" s="751">
        <f t="shared" si="5"/>
        <v>412884.31245287094</v>
      </c>
      <c r="AW18" s="751">
        <f t="shared" si="5"/>
        <v>414762.36709207081</v>
      </c>
      <c r="AX18" s="751">
        <f t="shared" si="5"/>
        <v>412695.50681583898</v>
      </c>
      <c r="AY18" s="40"/>
      <c r="AZ18" s="40"/>
      <c r="BA18" s="40"/>
      <c r="BB18" s="40"/>
      <c r="BC18" s="40"/>
      <c r="BD18" s="40"/>
      <c r="BE18" s="40"/>
      <c r="BF18" s="751"/>
      <c r="BG18" s="51"/>
    </row>
    <row r="19" spans="23:59">
      <c r="W19" s="69"/>
      <c r="X19" s="57"/>
      <c r="Y19" s="745" t="s">
        <v>341</v>
      </c>
      <c r="Z19" s="248"/>
      <c r="AA19" s="248">
        <v>19400.617602372633</v>
      </c>
      <c r="AB19" s="248">
        <v>19892.375541235859</v>
      </c>
      <c r="AC19" s="248">
        <v>20386.553304181609</v>
      </c>
      <c r="AD19" s="248">
        <v>20057.499566309281</v>
      </c>
      <c r="AE19" s="248">
        <v>21616.44947716036</v>
      </c>
      <c r="AF19" s="248">
        <v>21829.842569470275</v>
      </c>
      <c r="AG19" s="248">
        <v>21882.995559251674</v>
      </c>
      <c r="AH19" s="248">
        <v>21819.316351146521</v>
      </c>
      <c r="AI19" s="248">
        <v>22541.250762747484</v>
      </c>
      <c r="AJ19" s="248">
        <v>23206.488645900277</v>
      </c>
      <c r="AK19" s="248">
        <v>23392.724080775133</v>
      </c>
      <c r="AL19" s="248">
        <v>23695.155445356519</v>
      </c>
      <c r="AM19" s="248">
        <v>24722.730631146009</v>
      </c>
      <c r="AN19" s="248">
        <v>25226.804188333172</v>
      </c>
      <c r="AO19" s="248">
        <v>25490.837982917699</v>
      </c>
      <c r="AP19" s="248">
        <v>21195.040358640643</v>
      </c>
      <c r="AQ19" s="248">
        <v>21971.544384035737</v>
      </c>
      <c r="AR19" s="248">
        <v>23946.472247061174</v>
      </c>
      <c r="AS19" s="248">
        <v>23996.62249126859</v>
      </c>
      <c r="AT19" s="248">
        <v>20070.010186027001</v>
      </c>
      <c r="AU19" s="248">
        <v>20549.896312196612</v>
      </c>
      <c r="AV19" s="248">
        <v>21295.633370348714</v>
      </c>
      <c r="AW19" s="248">
        <v>22678.614034147384</v>
      </c>
      <c r="AX19" s="248">
        <v>19902.681258832061</v>
      </c>
      <c r="AY19" s="40"/>
      <c r="AZ19" s="40"/>
      <c r="BA19" s="40"/>
      <c r="BB19" s="40"/>
      <c r="BC19" s="40"/>
      <c r="BD19" s="40"/>
      <c r="BE19" s="40"/>
      <c r="BF19" s="248"/>
      <c r="BG19" s="51"/>
    </row>
    <row r="20" spans="23:59">
      <c r="W20" s="69"/>
      <c r="X20" s="57"/>
      <c r="Y20" s="750" t="s">
        <v>342</v>
      </c>
      <c r="Z20" s="248"/>
      <c r="AA20" s="248">
        <v>18856.754751290413</v>
      </c>
      <c r="AB20" s="248">
        <v>18618.933221874249</v>
      </c>
      <c r="AC20" s="248">
        <v>18483.759045611991</v>
      </c>
      <c r="AD20" s="248">
        <v>17872.638237535026</v>
      </c>
      <c r="AE20" s="248">
        <v>18276.917278176406</v>
      </c>
      <c r="AF20" s="248">
        <v>17943.006076934311</v>
      </c>
      <c r="AG20" s="248">
        <v>17473.369237936331</v>
      </c>
      <c r="AH20" s="248">
        <v>17014.534501031336</v>
      </c>
      <c r="AI20" s="248">
        <v>16742.026638117299</v>
      </c>
      <c r="AJ20" s="248">
        <v>16453.314641264627</v>
      </c>
      <c r="AK20" s="248">
        <v>15886.123277304352</v>
      </c>
      <c r="AL20" s="248">
        <v>15237.043690639963</v>
      </c>
      <c r="AM20" s="248">
        <v>14908.755553972107</v>
      </c>
      <c r="AN20" s="248">
        <v>14766.387494926734</v>
      </c>
      <c r="AO20" s="248">
        <v>14033.919770617706</v>
      </c>
      <c r="AP20" s="248">
        <v>11900.139663803186</v>
      </c>
      <c r="AQ20" s="248">
        <v>11366.182571516545</v>
      </c>
      <c r="AR20" s="248">
        <v>11885.874211305605</v>
      </c>
      <c r="AS20" s="248">
        <v>12823.978629758336</v>
      </c>
      <c r="AT20" s="248">
        <v>9121.2184410936643</v>
      </c>
      <c r="AU20" s="248">
        <v>12380.635826632782</v>
      </c>
      <c r="AV20" s="248">
        <v>12040.138623431436</v>
      </c>
      <c r="AW20" s="248">
        <v>11691.895512630124</v>
      </c>
      <c r="AX20" s="248">
        <v>11982.68576680952</v>
      </c>
      <c r="AY20" s="40"/>
      <c r="AZ20" s="40"/>
      <c r="BA20" s="40"/>
      <c r="BB20" s="40"/>
      <c r="BC20" s="40"/>
      <c r="BD20" s="40"/>
      <c r="BE20" s="40"/>
      <c r="BF20" s="248"/>
      <c r="BG20" s="51"/>
    </row>
    <row r="21" spans="23:59">
      <c r="W21" s="69"/>
      <c r="X21" s="57"/>
      <c r="Y21" s="750" t="s">
        <v>343</v>
      </c>
      <c r="Z21" s="248"/>
      <c r="AA21" s="248">
        <v>4265.886891119635</v>
      </c>
      <c r="AB21" s="248">
        <v>4165.4617854234084</v>
      </c>
      <c r="AC21" s="248">
        <v>4091.4708396930837</v>
      </c>
      <c r="AD21" s="248">
        <v>3869.6736848018427</v>
      </c>
      <c r="AE21" s="248">
        <v>4047.5562483405224</v>
      </c>
      <c r="AF21" s="248">
        <v>3899.6629203701996</v>
      </c>
      <c r="AG21" s="248">
        <v>3762.099586400062</v>
      </c>
      <c r="AH21" s="248">
        <v>3536.9263647798848</v>
      </c>
      <c r="AI21" s="248">
        <v>3440.5401546802609</v>
      </c>
      <c r="AJ21" s="248">
        <v>3387.1936659144835</v>
      </c>
      <c r="AK21" s="248">
        <v>3258.8505912005658</v>
      </c>
      <c r="AL21" s="248">
        <v>3239.6439544574678</v>
      </c>
      <c r="AM21" s="248">
        <v>3340.6926265331717</v>
      </c>
      <c r="AN21" s="248">
        <v>3422.1301053747643</v>
      </c>
      <c r="AO21" s="248">
        <v>3386.7086921853693</v>
      </c>
      <c r="AP21" s="248">
        <v>2339.6908006386343</v>
      </c>
      <c r="AQ21" s="248">
        <v>2683.9272512658958</v>
      </c>
      <c r="AR21" s="248">
        <v>2441.3336318873035</v>
      </c>
      <c r="AS21" s="248">
        <v>2110.6035365180564</v>
      </c>
      <c r="AT21" s="248">
        <v>1715.778795081108</v>
      </c>
      <c r="AU21" s="248">
        <v>2147.5031204396801</v>
      </c>
      <c r="AV21" s="248">
        <v>2229.0712787775628</v>
      </c>
      <c r="AW21" s="248">
        <v>2456.151104372454</v>
      </c>
      <c r="AX21" s="248">
        <v>2404.3411832391198</v>
      </c>
      <c r="AY21" s="40"/>
      <c r="AZ21" s="40"/>
      <c r="BA21" s="40"/>
      <c r="BB21" s="40"/>
      <c r="BC21" s="40"/>
      <c r="BD21" s="40"/>
      <c r="BE21" s="40"/>
      <c r="BF21" s="248"/>
      <c r="BG21" s="51"/>
    </row>
    <row r="22" spans="23:59">
      <c r="W22" s="69"/>
      <c r="X22" s="57"/>
      <c r="Y22" s="750" t="s">
        <v>344</v>
      </c>
      <c r="Z22" s="248"/>
      <c r="AA22" s="248">
        <v>32383.770489495309</v>
      </c>
      <c r="AB22" s="248">
        <v>32279.632035588733</v>
      </c>
      <c r="AC22" s="248">
        <v>31582.124485829347</v>
      </c>
      <c r="AD22" s="248">
        <v>31335.157876107947</v>
      </c>
      <c r="AE22" s="248">
        <v>32580.175663950187</v>
      </c>
      <c r="AF22" s="248">
        <v>33680.103187379398</v>
      </c>
      <c r="AG22" s="248">
        <v>33925.144960550548</v>
      </c>
      <c r="AH22" s="248">
        <v>33745.811603959344</v>
      </c>
      <c r="AI22" s="248">
        <v>32176.391465408073</v>
      </c>
      <c r="AJ22" s="248">
        <v>32818.337002241075</v>
      </c>
      <c r="AK22" s="248">
        <v>33570.741300796719</v>
      </c>
      <c r="AL22" s="248">
        <v>32778.463433635821</v>
      </c>
      <c r="AM22" s="248">
        <v>32550.708269015344</v>
      </c>
      <c r="AN22" s="248">
        <v>32289.830541143765</v>
      </c>
      <c r="AO22" s="248">
        <v>31640.64009027314</v>
      </c>
      <c r="AP22" s="248">
        <v>29639.097787285456</v>
      </c>
      <c r="AQ22" s="248">
        <v>28853.860038556853</v>
      </c>
      <c r="AR22" s="248">
        <v>28258.874564316284</v>
      </c>
      <c r="AS22" s="248">
        <v>25863.293690140417</v>
      </c>
      <c r="AT22" s="248">
        <v>23516.241444942469</v>
      </c>
      <c r="AU22" s="248">
        <v>24225.766456816567</v>
      </c>
      <c r="AV22" s="248">
        <v>24310.390931680813</v>
      </c>
      <c r="AW22" s="248">
        <v>24068.851698302897</v>
      </c>
      <c r="AX22" s="248">
        <v>23735.169659228221</v>
      </c>
      <c r="AY22" s="40"/>
      <c r="AZ22" s="40"/>
      <c r="BA22" s="40"/>
      <c r="BB22" s="40"/>
      <c r="BC22" s="40"/>
      <c r="BD22" s="40"/>
      <c r="BE22" s="40"/>
      <c r="BF22" s="248"/>
      <c r="BG22" s="51"/>
    </row>
    <row r="23" spans="23:59">
      <c r="W23" s="69"/>
      <c r="X23" s="57"/>
      <c r="Y23" s="501" t="s">
        <v>345</v>
      </c>
      <c r="Z23" s="248"/>
      <c r="AA23" s="248">
        <v>4458.4334446611683</v>
      </c>
      <c r="AB23" s="248">
        <v>4261.1202106684796</v>
      </c>
      <c r="AC23" s="248">
        <v>4110.4364548455815</v>
      </c>
      <c r="AD23" s="248">
        <v>3741.6961998613806</v>
      </c>
      <c r="AE23" s="248">
        <v>3877.1693027404476</v>
      </c>
      <c r="AF23" s="248">
        <v>3599.0202300011861</v>
      </c>
      <c r="AG23" s="248">
        <v>3586.1882729546419</v>
      </c>
      <c r="AH23" s="248">
        <v>3463.3509858675279</v>
      </c>
      <c r="AI23" s="248">
        <v>3480.6500871770472</v>
      </c>
      <c r="AJ23" s="248">
        <v>3552.2073262399117</v>
      </c>
      <c r="AK23" s="248">
        <v>3538.5620802322633</v>
      </c>
      <c r="AL23" s="248">
        <v>3395.8707328888299</v>
      </c>
      <c r="AM23" s="248">
        <v>3439.0812960767366</v>
      </c>
      <c r="AN23" s="248">
        <v>3434.3442475741081</v>
      </c>
      <c r="AO23" s="248">
        <v>3263.7071142908662</v>
      </c>
      <c r="AP23" s="248">
        <v>2560.7406216228633</v>
      </c>
      <c r="AQ23" s="248">
        <v>3072.1353508376701</v>
      </c>
      <c r="AR23" s="248">
        <v>3362.2782337387321</v>
      </c>
      <c r="AS23" s="248">
        <v>2955.8216830272891</v>
      </c>
      <c r="AT23" s="248">
        <v>2317.0998873062672</v>
      </c>
      <c r="AU23" s="248">
        <v>2192.6598742420224</v>
      </c>
      <c r="AV23" s="248">
        <v>2758.0412730219982</v>
      </c>
      <c r="AW23" s="248">
        <v>2693.2891216987705</v>
      </c>
      <c r="AX23" s="248">
        <v>2592.1177819896598</v>
      </c>
      <c r="AY23" s="40"/>
      <c r="AZ23" s="40"/>
      <c r="BA23" s="40"/>
      <c r="BB23" s="40"/>
      <c r="BC23" s="40"/>
      <c r="BD23" s="40"/>
      <c r="BE23" s="40"/>
      <c r="BF23" s="248"/>
      <c r="BG23" s="51"/>
    </row>
    <row r="24" spans="23:59">
      <c r="W24" s="69"/>
      <c r="X24" s="57"/>
      <c r="Y24" s="501" t="s">
        <v>346</v>
      </c>
      <c r="Z24" s="248"/>
      <c r="AA24" s="248">
        <v>72719.411774402266</v>
      </c>
      <c r="AB24" s="248">
        <v>74057.824632257762</v>
      </c>
      <c r="AC24" s="248">
        <v>74171.919476871437</v>
      </c>
      <c r="AD24" s="248">
        <v>74381.472286536606</v>
      </c>
      <c r="AE24" s="248">
        <v>78015.930350563765</v>
      </c>
      <c r="AF24" s="248">
        <v>78136.725641387267</v>
      </c>
      <c r="AG24" s="248">
        <v>79022.942114695368</v>
      </c>
      <c r="AH24" s="248">
        <v>79284.084475942305</v>
      </c>
      <c r="AI24" s="248">
        <v>73483.351193081282</v>
      </c>
      <c r="AJ24" s="248">
        <v>76536.750658920442</v>
      </c>
      <c r="AK24" s="248">
        <v>78259.232445399743</v>
      </c>
      <c r="AL24" s="248">
        <v>76856.499434109835</v>
      </c>
      <c r="AM24" s="248">
        <v>79417.30893210978</v>
      </c>
      <c r="AN24" s="248">
        <v>80954.878423990711</v>
      </c>
      <c r="AO24" s="248">
        <v>82696.815486885942</v>
      </c>
      <c r="AP24" s="248">
        <v>82266.005853228853</v>
      </c>
      <c r="AQ24" s="248">
        <v>84739.62609848463</v>
      </c>
      <c r="AR24" s="248">
        <v>87642.537851053683</v>
      </c>
      <c r="AS24" s="248">
        <v>74989.791001281512</v>
      </c>
      <c r="AT24" s="248">
        <v>77558.813715805853</v>
      </c>
      <c r="AU24" s="248">
        <v>79681.456885493564</v>
      </c>
      <c r="AV24" s="248">
        <v>79389.820600874795</v>
      </c>
      <c r="AW24" s="248">
        <v>73116.284298579194</v>
      </c>
      <c r="AX24" s="248">
        <v>73035.618569870639</v>
      </c>
      <c r="AY24" s="40"/>
      <c r="AZ24" s="40"/>
      <c r="BA24" s="40"/>
      <c r="BB24" s="40"/>
      <c r="BC24" s="40"/>
      <c r="BD24" s="40"/>
      <c r="BE24" s="40"/>
      <c r="BF24" s="248"/>
      <c r="BG24" s="51"/>
    </row>
    <row r="25" spans="23:59">
      <c r="W25" s="69"/>
      <c r="X25" s="57"/>
      <c r="Y25" s="501" t="s">
        <v>347</v>
      </c>
      <c r="Z25" s="248"/>
      <c r="AA25" s="248">
        <v>12131.036905782034</v>
      </c>
      <c r="AB25" s="248">
        <v>11500.44103970679</v>
      </c>
      <c r="AC25" s="248">
        <v>11088.485114740964</v>
      </c>
      <c r="AD25" s="248">
        <v>9947.4041357776714</v>
      </c>
      <c r="AE25" s="248">
        <v>10421.213986397901</v>
      </c>
      <c r="AF25" s="248">
        <v>9525.1917940534568</v>
      </c>
      <c r="AG25" s="248">
        <v>9633.9034969809491</v>
      </c>
      <c r="AH25" s="248">
        <v>9395.5177978299544</v>
      </c>
      <c r="AI25" s="248">
        <v>9529.547757226148</v>
      </c>
      <c r="AJ25" s="248">
        <v>9988.7257911559336</v>
      </c>
      <c r="AK25" s="248">
        <v>10121.624208428419</v>
      </c>
      <c r="AL25" s="248">
        <v>9895.0525257725403</v>
      </c>
      <c r="AM25" s="248">
        <v>10269.543738585666</v>
      </c>
      <c r="AN25" s="248">
        <v>10497.058710656727</v>
      </c>
      <c r="AO25" s="248">
        <v>10139.857125896999</v>
      </c>
      <c r="AP25" s="248">
        <v>9560.6849182737096</v>
      </c>
      <c r="AQ25" s="248">
        <v>12161.934533577753</v>
      </c>
      <c r="AR25" s="248">
        <v>12297.921099322441</v>
      </c>
      <c r="AS25" s="248">
        <v>10531.621590881492</v>
      </c>
      <c r="AT25" s="248">
        <v>9424.075260968355</v>
      </c>
      <c r="AU25" s="248">
        <v>8828.0839693831185</v>
      </c>
      <c r="AV25" s="248">
        <v>11004.720461183984</v>
      </c>
      <c r="AW25" s="248">
        <v>10042.603042752426</v>
      </c>
      <c r="AX25" s="248">
        <v>9317.5336245827875</v>
      </c>
      <c r="AY25" s="40"/>
      <c r="AZ25" s="40"/>
      <c r="BA25" s="40"/>
      <c r="BB25" s="40"/>
      <c r="BC25" s="40"/>
      <c r="BD25" s="40"/>
      <c r="BE25" s="40"/>
      <c r="BF25" s="248"/>
      <c r="BG25" s="51"/>
    </row>
    <row r="26" spans="23:59">
      <c r="W26" s="69"/>
      <c r="X26" s="57"/>
      <c r="Y26" s="501" t="s">
        <v>348</v>
      </c>
      <c r="Z26" s="248"/>
      <c r="AA26" s="248">
        <v>55807.856168179387</v>
      </c>
      <c r="AB26" s="248">
        <v>55938.440173712472</v>
      </c>
      <c r="AC26" s="248">
        <v>56087.23671532498</v>
      </c>
      <c r="AD26" s="248">
        <v>54729.840567701816</v>
      </c>
      <c r="AE26" s="248">
        <v>56149.656754128016</v>
      </c>
      <c r="AF26" s="248">
        <v>55423.316068153123</v>
      </c>
      <c r="AG26" s="248">
        <v>55516.954787624942</v>
      </c>
      <c r="AH26" s="248">
        <v>54231.302571137254</v>
      </c>
      <c r="AI26" s="248">
        <v>50064.558797300131</v>
      </c>
      <c r="AJ26" s="248">
        <v>50754.812875269992</v>
      </c>
      <c r="AK26" s="248">
        <v>52030.592706859294</v>
      </c>
      <c r="AL26" s="248">
        <v>49898.605945427647</v>
      </c>
      <c r="AM26" s="248">
        <v>49241.595680864273</v>
      </c>
      <c r="AN26" s="248">
        <v>49799.420556585763</v>
      </c>
      <c r="AO26" s="248">
        <v>46799.277715785654</v>
      </c>
      <c r="AP26" s="248">
        <v>45092.117030276953</v>
      </c>
      <c r="AQ26" s="248">
        <v>45375.602753893538</v>
      </c>
      <c r="AR26" s="248">
        <v>45570.448560252873</v>
      </c>
      <c r="AS26" s="248">
        <v>44300.070673854039</v>
      </c>
      <c r="AT26" s="248">
        <v>39022.720212445107</v>
      </c>
      <c r="AU26" s="248">
        <v>39019.369558736122</v>
      </c>
      <c r="AV26" s="248">
        <v>40765.201645843743</v>
      </c>
      <c r="AW26" s="248">
        <v>41421.557780191157</v>
      </c>
      <c r="AX26" s="248">
        <v>45286.317261271353</v>
      </c>
      <c r="AY26" s="40"/>
      <c r="AZ26" s="40"/>
      <c r="BA26" s="40"/>
      <c r="BB26" s="40"/>
      <c r="BC26" s="40"/>
      <c r="BD26" s="40"/>
      <c r="BE26" s="40"/>
      <c r="BF26" s="248"/>
      <c r="BG26" s="51"/>
    </row>
    <row r="27" spans="23:59">
      <c r="W27" s="69"/>
      <c r="X27" s="57"/>
      <c r="Y27" s="501" t="s">
        <v>349</v>
      </c>
      <c r="Z27" s="248"/>
      <c r="AA27" s="248">
        <v>207936.7020720352</v>
      </c>
      <c r="AB27" s="248">
        <v>197546.89402469349</v>
      </c>
      <c r="AC27" s="248">
        <v>189677.6589233694</v>
      </c>
      <c r="AD27" s="248">
        <v>186555.10022773655</v>
      </c>
      <c r="AE27" s="248">
        <v>191140.83733266123</v>
      </c>
      <c r="AF27" s="248">
        <v>189920.33663736147</v>
      </c>
      <c r="AG27" s="248">
        <v>192227.56347759068</v>
      </c>
      <c r="AH27" s="248">
        <v>194047.86989072256</v>
      </c>
      <c r="AI27" s="248">
        <v>180275.71123213306</v>
      </c>
      <c r="AJ27" s="248">
        <v>187962.14746970427</v>
      </c>
      <c r="AK27" s="248">
        <v>193472.29463358081</v>
      </c>
      <c r="AL27" s="248">
        <v>188702.10992723328</v>
      </c>
      <c r="AM27" s="248">
        <v>199038.46076844589</v>
      </c>
      <c r="AN27" s="248">
        <v>201442.22710506283</v>
      </c>
      <c r="AO27" s="248">
        <v>203952.03070707389</v>
      </c>
      <c r="AP27" s="248">
        <v>204359.96833652968</v>
      </c>
      <c r="AQ27" s="248">
        <v>212455.43309792169</v>
      </c>
      <c r="AR27" s="248">
        <v>208380.96715018994</v>
      </c>
      <c r="AS27" s="248">
        <v>179411.98531900815</v>
      </c>
      <c r="AT27" s="248">
        <v>165667.28035445602</v>
      </c>
      <c r="AU27" s="248">
        <v>186643.451560027</v>
      </c>
      <c r="AV27" s="248">
        <v>188790.56113379102</v>
      </c>
      <c r="AW27" s="248">
        <v>194621.14552624713</v>
      </c>
      <c r="AX27" s="248">
        <v>197607.44176766195</v>
      </c>
      <c r="AY27" s="40"/>
      <c r="AZ27" s="40"/>
      <c r="BA27" s="40"/>
      <c r="BB27" s="40"/>
      <c r="BC27" s="40"/>
      <c r="BD27" s="40"/>
      <c r="BE27" s="40"/>
      <c r="BF27" s="248"/>
      <c r="BG27" s="51"/>
    </row>
    <row r="28" spans="23:59">
      <c r="W28" s="69"/>
      <c r="X28" s="57"/>
      <c r="Y28" s="501" t="s">
        <v>350</v>
      </c>
      <c r="Z28" s="248"/>
      <c r="AA28" s="248">
        <v>58968.619898727506</v>
      </c>
      <c r="AB28" s="248">
        <v>58579.400796631846</v>
      </c>
      <c r="AC28" s="248">
        <v>57683.664536308257</v>
      </c>
      <c r="AD28" s="248">
        <v>53418.204184999668</v>
      </c>
      <c r="AE28" s="248">
        <v>57738.74449449277</v>
      </c>
      <c r="AF28" s="248">
        <v>55047.0568994696</v>
      </c>
      <c r="AG28" s="248">
        <v>56855.711794646748</v>
      </c>
      <c r="AH28" s="248">
        <v>45405.844377270427</v>
      </c>
      <c r="AI28" s="248">
        <v>41248.294356696177</v>
      </c>
      <c r="AJ28" s="248">
        <v>43391.605902787378</v>
      </c>
      <c r="AK28" s="248">
        <v>45065.052855411624</v>
      </c>
      <c r="AL28" s="248">
        <v>42578.154404106674</v>
      </c>
      <c r="AM28" s="248">
        <v>44251.185762988891</v>
      </c>
      <c r="AN28" s="248">
        <v>44933.850798093714</v>
      </c>
      <c r="AO28" s="248">
        <v>43262.674691174172</v>
      </c>
      <c r="AP28" s="248">
        <v>44281.465184016437</v>
      </c>
      <c r="AQ28" s="248">
        <v>45518.672441635077</v>
      </c>
      <c r="AR28" s="248">
        <v>46097.485908862727</v>
      </c>
      <c r="AS28" s="248">
        <v>38839.948959590503</v>
      </c>
      <c r="AT28" s="248">
        <v>31808.86504701227</v>
      </c>
      <c r="AU28" s="248">
        <v>35020.733385801788</v>
      </c>
      <c r="AV28" s="248">
        <v>42908.309937759681</v>
      </c>
      <c r="AW28" s="248">
        <v>43747.286764291603</v>
      </c>
      <c r="AX28" s="248">
        <v>38834.304230770154</v>
      </c>
      <c r="AY28" s="40"/>
      <c r="AZ28" s="40"/>
      <c r="BA28" s="40"/>
      <c r="BB28" s="40"/>
      <c r="BC28" s="40"/>
      <c r="BD28" s="40"/>
      <c r="BE28" s="40"/>
      <c r="BF28" s="248"/>
      <c r="BG28" s="51"/>
    </row>
    <row r="29" spans="23:59">
      <c r="W29" s="69"/>
      <c r="X29" s="57"/>
      <c r="Y29" s="501" t="s">
        <v>351</v>
      </c>
      <c r="Z29" s="248"/>
      <c r="AA29" s="248">
        <v>1128.3732107305345</v>
      </c>
      <c r="AB29" s="248">
        <v>1097.4854790745103</v>
      </c>
      <c r="AC29" s="248">
        <v>1086.8531983266666</v>
      </c>
      <c r="AD29" s="248">
        <v>1015.2266728933618</v>
      </c>
      <c r="AE29" s="248">
        <v>1070.6715360407491</v>
      </c>
      <c r="AF29" s="248">
        <v>1024.7529261524844</v>
      </c>
      <c r="AG29" s="248">
        <v>1042.8872066824531</v>
      </c>
      <c r="AH29" s="248">
        <v>1026.8870641366932</v>
      </c>
      <c r="AI29" s="248">
        <v>1056.4588631022439</v>
      </c>
      <c r="AJ29" s="248">
        <v>1123.9671937644537</v>
      </c>
      <c r="AK29" s="248">
        <v>1140.9352349924754</v>
      </c>
      <c r="AL29" s="248">
        <v>1109.54197356901</v>
      </c>
      <c r="AM29" s="248">
        <v>1139.1319631861961</v>
      </c>
      <c r="AN29" s="248">
        <v>1144.6005677317385</v>
      </c>
      <c r="AO29" s="248">
        <v>1085.8524096490821</v>
      </c>
      <c r="AP29" s="248">
        <v>1036.4580424080605</v>
      </c>
      <c r="AQ29" s="248">
        <v>901.84074670007215</v>
      </c>
      <c r="AR29" s="248">
        <v>833.64129120437303</v>
      </c>
      <c r="AS29" s="248">
        <v>815.21053095207787</v>
      </c>
      <c r="AT29" s="248">
        <v>994.92073892133374</v>
      </c>
      <c r="AU29" s="248">
        <v>1094.2208378451141</v>
      </c>
      <c r="AV29" s="248">
        <v>1356.0434380413062</v>
      </c>
      <c r="AW29" s="248">
        <v>1506.030102971218</v>
      </c>
      <c r="AX29" s="248">
        <v>1443.4128534816334</v>
      </c>
      <c r="AY29" s="47"/>
      <c r="AZ29" s="47"/>
      <c r="BA29" s="47"/>
      <c r="BB29" s="47"/>
      <c r="BC29" s="47"/>
      <c r="BD29" s="47"/>
      <c r="BE29" s="47"/>
      <c r="BF29" s="248"/>
      <c r="BG29" s="49"/>
    </row>
    <row r="30" spans="23:59">
      <c r="W30" s="69"/>
      <c r="X30" s="754"/>
      <c r="Y30" s="501" t="s">
        <v>352</v>
      </c>
      <c r="Z30" s="248"/>
      <c r="AA30" s="248">
        <v>-16517.053130545846</v>
      </c>
      <c r="AB30" s="248">
        <v>-16164.743491016789</v>
      </c>
      <c r="AC30" s="248">
        <v>-16443.26794752416</v>
      </c>
      <c r="AD30" s="248">
        <v>-17891.509451991191</v>
      </c>
      <c r="AE30" s="248">
        <v>-18638.103076309508</v>
      </c>
      <c r="AF30" s="248">
        <v>-18916.956734352159</v>
      </c>
      <c r="AG30" s="248">
        <v>-18281.3160915441</v>
      </c>
      <c r="AH30" s="248">
        <v>-15038.16394385951</v>
      </c>
      <c r="AI30" s="248">
        <v>-13902.47186567139</v>
      </c>
      <c r="AJ30" s="248">
        <v>-16991.26420212477</v>
      </c>
      <c r="AK30" s="248">
        <v>-15215.668376697247</v>
      </c>
      <c r="AL30" s="248">
        <v>-14327.770847721489</v>
      </c>
      <c r="AM30" s="248">
        <v>-13843.944341502642</v>
      </c>
      <c r="AN30" s="248">
        <v>-15034.395104719764</v>
      </c>
      <c r="AO30" s="248">
        <v>-14224.19175694751</v>
      </c>
      <c r="AP30" s="248">
        <v>-14068.164462670356</v>
      </c>
      <c r="AQ30" s="248">
        <v>-13389.467235714534</v>
      </c>
      <c r="AR30" s="248">
        <v>-15684.10069381824</v>
      </c>
      <c r="AS30" s="248">
        <v>-13782.515511083779</v>
      </c>
      <c r="AT30" s="248">
        <v>-13785.681082497247</v>
      </c>
      <c r="AU30" s="248">
        <v>-14609.315641711835</v>
      </c>
      <c r="AV30" s="248">
        <v>-13963.620241884018</v>
      </c>
      <c r="AW30" s="248">
        <v>-13281.341894113522</v>
      </c>
      <c r="AX30" s="248">
        <v>-13446.117141898152</v>
      </c>
      <c r="AY30" s="47"/>
      <c r="AZ30" s="47"/>
      <c r="BA30" s="47"/>
      <c r="BB30" s="47"/>
      <c r="BC30" s="47"/>
      <c r="BD30" s="47"/>
      <c r="BE30" s="47"/>
      <c r="BF30" s="248"/>
      <c r="BG30" s="49"/>
    </row>
    <row r="31" spans="23:59">
      <c r="W31" s="69"/>
      <c r="X31" s="932" t="s">
        <v>353</v>
      </c>
      <c r="Y31" s="938"/>
      <c r="Z31" s="936"/>
      <c r="AA31" s="937">
        <f>SUM(AA32:AA46)</f>
        <v>133711.26464533847</v>
      </c>
      <c r="AB31" s="937">
        <f t="shared" ref="AB31:AX31" si="6">SUM(AB32:AB46)</f>
        <v>137277.1342053384</v>
      </c>
      <c r="AC31" s="937">
        <f t="shared" si="6"/>
        <v>141903.47714240567</v>
      </c>
      <c r="AD31" s="937">
        <f t="shared" si="6"/>
        <v>148185.28868280447</v>
      </c>
      <c r="AE31" s="937">
        <f t="shared" si="6"/>
        <v>163401.09941463982</v>
      </c>
      <c r="AF31" s="937">
        <f t="shared" si="6"/>
        <v>166909.24911762954</v>
      </c>
      <c r="AG31" s="937">
        <f t="shared" si="6"/>
        <v>171736.70496903398</v>
      </c>
      <c r="AH31" s="937">
        <f t="shared" si="6"/>
        <v>177214.41628558945</v>
      </c>
      <c r="AI31" s="937">
        <f t="shared" si="6"/>
        <v>190335.35113744013</v>
      </c>
      <c r="AJ31" s="937">
        <f t="shared" si="6"/>
        <v>200427.02225239747</v>
      </c>
      <c r="AK31" s="937">
        <f t="shared" si="6"/>
        <v>206794.18190367598</v>
      </c>
      <c r="AL31" s="937">
        <f t="shared" si="6"/>
        <v>206487.5762736277</v>
      </c>
      <c r="AM31" s="937">
        <f t="shared" si="6"/>
        <v>217772.48862362563</v>
      </c>
      <c r="AN31" s="937">
        <f t="shared" si="6"/>
        <v>222086.36781619836</v>
      </c>
      <c r="AO31" s="937">
        <f t="shared" si="6"/>
        <v>235301.74948308661</v>
      </c>
      <c r="AP31" s="937">
        <f t="shared" si="6"/>
        <v>238861.05376565919</v>
      </c>
      <c r="AQ31" s="937">
        <f t="shared" si="6"/>
        <v>235675.80140216413</v>
      </c>
      <c r="AR31" s="937">
        <f t="shared" si="6"/>
        <v>237266.92952316548</v>
      </c>
      <c r="AS31" s="937">
        <f t="shared" si="6"/>
        <v>231469.61254580633</v>
      </c>
      <c r="AT31" s="937">
        <f t="shared" si="6"/>
        <v>219877.40162707152</v>
      </c>
      <c r="AU31" s="937">
        <f t="shared" si="6"/>
        <v>218833.37038249162</v>
      </c>
      <c r="AV31" s="937">
        <f t="shared" si="6"/>
        <v>235886.21174643541</v>
      </c>
      <c r="AW31" s="937">
        <f t="shared" si="6"/>
        <v>253748.59839558433</v>
      </c>
      <c r="AX31" s="937">
        <f t="shared" si="6"/>
        <v>278747.65738462971</v>
      </c>
      <c r="AY31" s="47"/>
      <c r="AZ31" s="47"/>
      <c r="BA31" s="47"/>
      <c r="BB31" s="47"/>
      <c r="BC31" s="47"/>
      <c r="BD31" s="47"/>
      <c r="BE31" s="47"/>
      <c r="BF31" s="751"/>
      <c r="BG31" s="49"/>
    </row>
    <row r="32" spans="23:59">
      <c r="W32" s="69"/>
      <c r="X32" s="933"/>
      <c r="Y32" s="746" t="s">
        <v>354</v>
      </c>
      <c r="Z32" s="248"/>
      <c r="AA32" s="248">
        <v>3566.8640346577718</v>
      </c>
      <c r="AB32" s="248">
        <v>4354.0699846305515</v>
      </c>
      <c r="AC32" s="248">
        <v>5281.7354314632148</v>
      </c>
      <c r="AD32" s="248">
        <v>5755.3646421934327</v>
      </c>
      <c r="AE32" s="248">
        <v>7180.041963683997</v>
      </c>
      <c r="AF32" s="248">
        <v>7627.3799063105798</v>
      </c>
      <c r="AG32" s="248">
        <v>7221.2926012759153</v>
      </c>
      <c r="AH32" s="248">
        <v>6560.0893468428039</v>
      </c>
      <c r="AI32" s="248">
        <v>6170.0833798302774</v>
      </c>
      <c r="AJ32" s="248">
        <v>6025.7783152902603</v>
      </c>
      <c r="AK32" s="248">
        <v>5678.8216210937908</v>
      </c>
      <c r="AL32" s="248">
        <v>5534.0076391881366</v>
      </c>
      <c r="AM32" s="248">
        <v>5728.297896611446</v>
      </c>
      <c r="AN32" s="248">
        <v>5880.9214875427033</v>
      </c>
      <c r="AO32" s="248">
        <v>5660.7836742234795</v>
      </c>
      <c r="AP32" s="248">
        <v>5804.8407662762293</v>
      </c>
      <c r="AQ32" s="248">
        <v>5776.3210260605401</v>
      </c>
      <c r="AR32" s="248">
        <v>7100.7672388062592</v>
      </c>
      <c r="AS32" s="248">
        <v>8433.4506994777239</v>
      </c>
      <c r="AT32" s="248">
        <v>8790.0396514573094</v>
      </c>
      <c r="AU32" s="248">
        <v>8959.9286251858011</v>
      </c>
      <c r="AV32" s="248">
        <v>10078.928761703644</v>
      </c>
      <c r="AW32" s="248">
        <v>9809.4599147742938</v>
      </c>
      <c r="AX32" s="248">
        <v>9254.81131026404</v>
      </c>
      <c r="AY32" s="807"/>
      <c r="AZ32" s="807"/>
      <c r="BA32" s="807"/>
      <c r="BB32" s="807"/>
      <c r="BC32" s="807"/>
      <c r="BD32" s="807"/>
      <c r="BE32" s="807"/>
      <c r="BF32" s="248"/>
      <c r="BG32" s="747"/>
    </row>
    <row r="33" spans="23:59">
      <c r="W33" s="69"/>
      <c r="X33" s="933"/>
      <c r="Y33" s="750" t="s">
        <v>355</v>
      </c>
      <c r="Z33" s="248"/>
      <c r="AA33" s="248">
        <v>3636.1736506577363</v>
      </c>
      <c r="AB33" s="248">
        <v>4823.94505392882</v>
      </c>
      <c r="AC33" s="248">
        <v>6096.7200552989771</v>
      </c>
      <c r="AD33" s="248">
        <v>6769.6416400833259</v>
      </c>
      <c r="AE33" s="248">
        <v>8742.8781063148399</v>
      </c>
      <c r="AF33" s="248">
        <v>9411.4915832118695</v>
      </c>
      <c r="AG33" s="248">
        <v>10972.063482270984</v>
      </c>
      <c r="AH33" s="248">
        <v>11973.965077319999</v>
      </c>
      <c r="AI33" s="248">
        <v>13448.034122931384</v>
      </c>
      <c r="AJ33" s="248">
        <v>15594.31859963444</v>
      </c>
      <c r="AK33" s="248">
        <v>17172.640701312968</v>
      </c>
      <c r="AL33" s="248">
        <v>16020.141550328459</v>
      </c>
      <c r="AM33" s="248">
        <v>16016.846442235692</v>
      </c>
      <c r="AN33" s="248">
        <v>15751.79421576538</v>
      </c>
      <c r="AO33" s="248">
        <v>14296.733421619987</v>
      </c>
      <c r="AP33" s="248">
        <v>13477.23860267614</v>
      </c>
      <c r="AQ33" s="248">
        <v>13920.910773041112</v>
      </c>
      <c r="AR33" s="248">
        <v>15263.956033031622</v>
      </c>
      <c r="AS33" s="248">
        <v>16377.107060520109</v>
      </c>
      <c r="AT33" s="248">
        <v>13999.32560798872</v>
      </c>
      <c r="AU33" s="248">
        <v>11383.52118870706</v>
      </c>
      <c r="AV33" s="248">
        <v>11727.389344983289</v>
      </c>
      <c r="AW33" s="248">
        <v>14085.074416613366</v>
      </c>
      <c r="AX33" s="248">
        <v>17966.844452588859</v>
      </c>
      <c r="AY33" s="807"/>
      <c r="AZ33" s="807"/>
      <c r="BA33" s="807"/>
      <c r="BB33" s="807"/>
      <c r="BC33" s="807"/>
      <c r="BD33" s="807"/>
      <c r="BE33" s="807"/>
      <c r="BF33" s="248"/>
      <c r="BG33" s="747"/>
    </row>
    <row r="34" spans="23:59">
      <c r="W34" s="69"/>
      <c r="X34" s="933"/>
      <c r="Y34" s="750" t="s">
        <v>356</v>
      </c>
      <c r="Z34" s="248"/>
      <c r="AA34" s="248">
        <v>11299.115063426832</v>
      </c>
      <c r="AB34" s="248">
        <v>12095.032259745238</v>
      </c>
      <c r="AC34" s="248">
        <v>13310.596388220656</v>
      </c>
      <c r="AD34" s="248">
        <v>13932.402574168134</v>
      </c>
      <c r="AE34" s="248">
        <v>15586.814140026836</v>
      </c>
      <c r="AF34" s="248">
        <v>16213.039486746173</v>
      </c>
      <c r="AG34" s="248">
        <v>15471.879076569478</v>
      </c>
      <c r="AH34" s="248">
        <v>14404.629475571775</v>
      </c>
      <c r="AI34" s="248">
        <v>13780.42545503052</v>
      </c>
      <c r="AJ34" s="248">
        <v>13481.022920605943</v>
      </c>
      <c r="AK34" s="248">
        <v>12819.789346196514</v>
      </c>
      <c r="AL34" s="248">
        <v>12894.51789372086</v>
      </c>
      <c r="AM34" s="248">
        <v>13360.225418619089</v>
      </c>
      <c r="AN34" s="248">
        <v>13644.475854901541</v>
      </c>
      <c r="AO34" s="248">
        <v>13580.206012014454</v>
      </c>
      <c r="AP34" s="248">
        <v>13576.296757181735</v>
      </c>
      <c r="AQ34" s="248">
        <v>13396.787096284965</v>
      </c>
      <c r="AR34" s="248">
        <v>13693.300456782223</v>
      </c>
      <c r="AS34" s="248">
        <v>11765.981079909785</v>
      </c>
      <c r="AT34" s="248">
        <v>12476.509374073468</v>
      </c>
      <c r="AU34" s="248">
        <v>12001.008378386958</v>
      </c>
      <c r="AV34" s="248">
        <v>13536.649280139429</v>
      </c>
      <c r="AW34" s="248">
        <v>10636.93553188162</v>
      </c>
      <c r="AX34" s="248">
        <v>11983.613669561246</v>
      </c>
      <c r="AY34" s="807"/>
      <c r="AZ34" s="807"/>
      <c r="BA34" s="807"/>
      <c r="BB34" s="807"/>
      <c r="BC34" s="807"/>
      <c r="BD34" s="807"/>
      <c r="BE34" s="807"/>
      <c r="BF34" s="248"/>
      <c r="BG34" s="747"/>
    </row>
    <row r="35" spans="23:59">
      <c r="W35" s="69"/>
      <c r="X35" s="933"/>
      <c r="Y35" s="750" t="s">
        <v>357</v>
      </c>
      <c r="Z35" s="248"/>
      <c r="AA35" s="248">
        <v>25623.630903173573</v>
      </c>
      <c r="AB35" s="248">
        <v>25876.742046263709</v>
      </c>
      <c r="AC35" s="248">
        <v>26471.682298193558</v>
      </c>
      <c r="AD35" s="248">
        <v>25780.835291175867</v>
      </c>
      <c r="AE35" s="248">
        <v>27657.639322266787</v>
      </c>
      <c r="AF35" s="248">
        <v>27712.769371752907</v>
      </c>
      <c r="AG35" s="248">
        <v>28126.324606538867</v>
      </c>
      <c r="AH35" s="248">
        <v>27705.623766108794</v>
      </c>
      <c r="AI35" s="248">
        <v>28479.968070042018</v>
      </c>
      <c r="AJ35" s="248">
        <v>30312.85886927534</v>
      </c>
      <c r="AK35" s="248">
        <v>30635.924694932895</v>
      </c>
      <c r="AL35" s="248">
        <v>34337.931166098751</v>
      </c>
      <c r="AM35" s="248">
        <v>39978.662269485641</v>
      </c>
      <c r="AN35" s="248">
        <v>44955.959806662264</v>
      </c>
      <c r="AO35" s="248">
        <v>47701.825888050662</v>
      </c>
      <c r="AP35" s="248">
        <v>52033.867992548279</v>
      </c>
      <c r="AQ35" s="248">
        <v>41028.79390098968</v>
      </c>
      <c r="AR35" s="248">
        <v>45955.046918325817</v>
      </c>
      <c r="AS35" s="248">
        <v>40944.074123429076</v>
      </c>
      <c r="AT35" s="248">
        <v>38912.560650787898</v>
      </c>
      <c r="AU35" s="248">
        <v>43918.428681516518</v>
      </c>
      <c r="AV35" s="248">
        <v>47546.472823811731</v>
      </c>
      <c r="AW35" s="248">
        <v>56492.985657504985</v>
      </c>
      <c r="AX35" s="248">
        <v>55373.714504802047</v>
      </c>
      <c r="AY35" s="807"/>
      <c r="AZ35" s="807"/>
      <c r="BA35" s="807"/>
      <c r="BB35" s="807"/>
      <c r="BC35" s="807"/>
      <c r="BD35" s="807"/>
      <c r="BE35" s="807"/>
      <c r="BF35" s="248"/>
      <c r="BG35" s="747"/>
    </row>
    <row r="36" spans="23:59">
      <c r="W36" s="69"/>
      <c r="X36" s="933"/>
      <c r="Y36" s="750" t="s">
        <v>358</v>
      </c>
      <c r="Z36" s="248"/>
      <c r="AA36" s="248">
        <v>2443.8925667894741</v>
      </c>
      <c r="AB36" s="248">
        <v>2440.4879660314205</v>
      </c>
      <c r="AC36" s="248">
        <v>2467.4878651455324</v>
      </c>
      <c r="AD36" s="248">
        <v>2390.1485464064676</v>
      </c>
      <c r="AE36" s="248">
        <v>2553.1262429592211</v>
      </c>
      <c r="AF36" s="248">
        <v>2521.3574480524371</v>
      </c>
      <c r="AG36" s="248">
        <v>2480.4502130156025</v>
      </c>
      <c r="AH36" s="248">
        <v>2391.7818602835787</v>
      </c>
      <c r="AI36" s="248">
        <v>2345.0733926838307</v>
      </c>
      <c r="AJ36" s="248">
        <v>2433.8319331903999</v>
      </c>
      <c r="AK36" s="248">
        <v>2406.5448598798444</v>
      </c>
      <c r="AL36" s="248">
        <v>2378.7777232838066</v>
      </c>
      <c r="AM36" s="248">
        <v>2436.5080369345528</v>
      </c>
      <c r="AN36" s="248">
        <v>2445.8360217884474</v>
      </c>
      <c r="AO36" s="248">
        <v>2343.1738035479775</v>
      </c>
      <c r="AP36" s="248">
        <v>2276.419199078488</v>
      </c>
      <c r="AQ36" s="248">
        <v>3007.1395417553126</v>
      </c>
      <c r="AR36" s="248">
        <v>3145.5064875001644</v>
      </c>
      <c r="AS36" s="248">
        <v>3014.660321805603</v>
      </c>
      <c r="AT36" s="248">
        <v>2788.9380236216421</v>
      </c>
      <c r="AU36" s="248">
        <v>1880.1866317143415</v>
      </c>
      <c r="AV36" s="248">
        <v>2320.902579184672</v>
      </c>
      <c r="AW36" s="248">
        <v>2156.7203028775416</v>
      </c>
      <c r="AX36" s="248">
        <v>2194.7712128842827</v>
      </c>
      <c r="AY36" s="807"/>
      <c r="AZ36" s="807"/>
      <c r="BA36" s="807"/>
      <c r="BB36" s="807"/>
      <c r="BC36" s="807"/>
      <c r="BD36" s="807"/>
      <c r="BE36" s="807"/>
      <c r="BF36" s="248"/>
      <c r="BG36" s="747"/>
    </row>
    <row r="37" spans="23:59">
      <c r="W37" s="69"/>
      <c r="X37" s="933"/>
      <c r="Y37" s="750" t="s">
        <v>359</v>
      </c>
      <c r="Z37" s="248"/>
      <c r="AA37" s="248">
        <v>3581.5471797642736</v>
      </c>
      <c r="AB37" s="248">
        <v>3669.1067895175652</v>
      </c>
      <c r="AC37" s="248">
        <v>3789.8822939784336</v>
      </c>
      <c r="AD37" s="248">
        <v>3827.3719197339233</v>
      </c>
      <c r="AE37" s="248">
        <v>4081.5209856052375</v>
      </c>
      <c r="AF37" s="248">
        <v>4159.4089656691094</v>
      </c>
      <c r="AG37" s="248">
        <v>4226.2363299506005</v>
      </c>
      <c r="AH37" s="248">
        <v>4251.3646811610915</v>
      </c>
      <c r="AI37" s="248">
        <v>4273.7530303974208</v>
      </c>
      <c r="AJ37" s="248">
        <v>4533.7788346428888</v>
      </c>
      <c r="AK37" s="248">
        <v>4621.0598884581741</v>
      </c>
      <c r="AL37" s="248">
        <v>4661.4515857876477</v>
      </c>
      <c r="AM37" s="248">
        <v>4796.7916860665418</v>
      </c>
      <c r="AN37" s="248">
        <v>4842.8566797271342</v>
      </c>
      <c r="AO37" s="248">
        <v>4774.1303367166902</v>
      </c>
      <c r="AP37" s="248">
        <v>4665.0617102321603</v>
      </c>
      <c r="AQ37" s="248">
        <v>5336.5949860032497</v>
      </c>
      <c r="AR37" s="248">
        <v>4487.3477438014315</v>
      </c>
      <c r="AS37" s="248">
        <v>5659.670855069061</v>
      </c>
      <c r="AT37" s="248">
        <v>6885.2392799146646</v>
      </c>
      <c r="AU37" s="248">
        <v>9013.5936244175809</v>
      </c>
      <c r="AV37" s="248">
        <v>11641.759629801543</v>
      </c>
      <c r="AW37" s="248">
        <v>14379.797420546638</v>
      </c>
      <c r="AX37" s="248">
        <v>17480.906700729185</v>
      </c>
      <c r="AY37" s="807"/>
      <c r="AZ37" s="807"/>
      <c r="BA37" s="807"/>
      <c r="BB37" s="807"/>
      <c r="BC37" s="807"/>
      <c r="BD37" s="807"/>
      <c r="BE37" s="807"/>
      <c r="BF37" s="248"/>
      <c r="BG37" s="747"/>
    </row>
    <row r="38" spans="23:59">
      <c r="W38" s="69"/>
      <c r="X38" s="933"/>
      <c r="Y38" s="750" t="s">
        <v>360</v>
      </c>
      <c r="Z38" s="248"/>
      <c r="AA38" s="248">
        <v>2689.0355051752435</v>
      </c>
      <c r="AB38" s="248">
        <v>2814.6006828877994</v>
      </c>
      <c r="AC38" s="248">
        <v>2957.1974064602873</v>
      </c>
      <c r="AD38" s="248">
        <v>2963.7657360118665</v>
      </c>
      <c r="AE38" s="248">
        <v>3267.3272851254333</v>
      </c>
      <c r="AF38" s="248">
        <v>3355.96003386546</v>
      </c>
      <c r="AG38" s="248">
        <v>3708.8604284458529</v>
      </c>
      <c r="AH38" s="248">
        <v>3932.7520536341385</v>
      </c>
      <c r="AI38" s="248">
        <v>4324.5487115566693</v>
      </c>
      <c r="AJ38" s="248">
        <v>4853.646928242747</v>
      </c>
      <c r="AK38" s="248">
        <v>5178.1998033192567</v>
      </c>
      <c r="AL38" s="248">
        <v>5032.0690112900238</v>
      </c>
      <c r="AM38" s="248">
        <v>5114.476914279142</v>
      </c>
      <c r="AN38" s="248">
        <v>5076.9111372483812</v>
      </c>
      <c r="AO38" s="248">
        <v>4809.2006620533548</v>
      </c>
      <c r="AP38" s="248">
        <v>4350.9974461283418</v>
      </c>
      <c r="AQ38" s="248">
        <v>4622.5466069648746</v>
      </c>
      <c r="AR38" s="248">
        <v>4733.5779237971437</v>
      </c>
      <c r="AS38" s="248">
        <v>5217.818640980001</v>
      </c>
      <c r="AT38" s="248">
        <v>5253.2588494954607</v>
      </c>
      <c r="AU38" s="248">
        <v>4510.8191374438684</v>
      </c>
      <c r="AV38" s="248">
        <v>4775.9531504434517</v>
      </c>
      <c r="AW38" s="248">
        <v>4950.6065081042407</v>
      </c>
      <c r="AX38" s="248">
        <v>4917.5915422649623</v>
      </c>
      <c r="AY38" s="807"/>
      <c r="AZ38" s="807"/>
      <c r="BA38" s="807"/>
      <c r="BB38" s="807"/>
      <c r="BC38" s="807"/>
      <c r="BD38" s="807"/>
      <c r="BE38" s="807"/>
      <c r="BF38" s="248"/>
      <c r="BG38" s="747"/>
    </row>
    <row r="39" spans="23:59">
      <c r="W39" s="69"/>
      <c r="X39" s="933"/>
      <c r="Y39" s="750" t="s">
        <v>361</v>
      </c>
      <c r="Z39" s="248"/>
      <c r="AA39" s="248">
        <v>19233.230072820083</v>
      </c>
      <c r="AB39" s="248">
        <v>19553.415459910775</v>
      </c>
      <c r="AC39" s="248">
        <v>21314.712209030204</v>
      </c>
      <c r="AD39" s="248">
        <v>22580.851054136747</v>
      </c>
      <c r="AE39" s="248">
        <v>22780.967813947336</v>
      </c>
      <c r="AF39" s="248">
        <v>24821.225879327296</v>
      </c>
      <c r="AG39" s="248">
        <v>24942.244965540998</v>
      </c>
      <c r="AH39" s="248">
        <v>25397.834490441572</v>
      </c>
      <c r="AI39" s="248">
        <v>26398.064055294541</v>
      </c>
      <c r="AJ39" s="248">
        <v>27913.503336157864</v>
      </c>
      <c r="AK39" s="248">
        <v>27604.767321992495</v>
      </c>
      <c r="AL39" s="248">
        <v>28251.858747824863</v>
      </c>
      <c r="AM39" s="248">
        <v>29078.517316982561</v>
      </c>
      <c r="AN39" s="248">
        <v>27475.532589359605</v>
      </c>
      <c r="AO39" s="248">
        <v>27036.673773698756</v>
      </c>
      <c r="AP39" s="248">
        <v>26150.485329496416</v>
      </c>
      <c r="AQ39" s="248">
        <v>28254.656149065475</v>
      </c>
      <c r="AR39" s="248">
        <v>25682.795794957463</v>
      </c>
      <c r="AS39" s="248">
        <v>28684.756565016898</v>
      </c>
      <c r="AT39" s="248">
        <v>26861.589666572854</v>
      </c>
      <c r="AU39" s="248">
        <v>29232.535557359533</v>
      </c>
      <c r="AV39" s="248">
        <v>33271.665809477177</v>
      </c>
      <c r="AW39" s="248">
        <v>36246.789339693823</v>
      </c>
      <c r="AX39" s="248">
        <v>43130.351886550801</v>
      </c>
      <c r="AY39" s="807"/>
      <c r="AZ39" s="807"/>
      <c r="BA39" s="807"/>
      <c r="BB39" s="807"/>
      <c r="BC39" s="807"/>
      <c r="BD39" s="807"/>
      <c r="BE39" s="807"/>
      <c r="BF39" s="248"/>
      <c r="BG39" s="747"/>
    </row>
    <row r="40" spans="23:59">
      <c r="W40" s="69"/>
      <c r="X40" s="933"/>
      <c r="Y40" s="750" t="s">
        <v>362</v>
      </c>
      <c r="Z40" s="248"/>
      <c r="AA40" s="248">
        <v>15874.399494605155</v>
      </c>
      <c r="AB40" s="248">
        <v>17038.671439486796</v>
      </c>
      <c r="AC40" s="248">
        <v>18355.169445319469</v>
      </c>
      <c r="AD40" s="248">
        <v>19065.337530523007</v>
      </c>
      <c r="AE40" s="248">
        <v>20985.215095326243</v>
      </c>
      <c r="AF40" s="248">
        <v>22116.847356804956</v>
      </c>
      <c r="AG40" s="248">
        <v>22621.999712831628</v>
      </c>
      <c r="AH40" s="248">
        <v>22859.044615846844</v>
      </c>
      <c r="AI40" s="248">
        <v>23659.960355745745</v>
      </c>
      <c r="AJ40" s="248">
        <v>25332.706866803619</v>
      </c>
      <c r="AK40" s="248">
        <v>25917.823886798771</v>
      </c>
      <c r="AL40" s="248">
        <v>26030.009610986337</v>
      </c>
      <c r="AM40" s="248">
        <v>26695.224394366636</v>
      </c>
      <c r="AN40" s="248">
        <v>26511.930361296541</v>
      </c>
      <c r="AO40" s="248">
        <v>26041.494585590583</v>
      </c>
      <c r="AP40" s="248">
        <v>24437.318868878778</v>
      </c>
      <c r="AQ40" s="248">
        <v>23634.257664212546</v>
      </c>
      <c r="AR40" s="248">
        <v>23959.782727424186</v>
      </c>
      <c r="AS40" s="248">
        <v>21728.271653177853</v>
      </c>
      <c r="AT40" s="248">
        <v>22706.603494562627</v>
      </c>
      <c r="AU40" s="248">
        <v>24059.740775574639</v>
      </c>
      <c r="AV40" s="248">
        <v>25689.143706413626</v>
      </c>
      <c r="AW40" s="248">
        <v>26191.763949291886</v>
      </c>
      <c r="AX40" s="248">
        <v>29378.007111411313</v>
      </c>
      <c r="AY40" s="807"/>
      <c r="AZ40" s="807"/>
      <c r="BA40" s="807"/>
      <c r="BB40" s="807"/>
      <c r="BC40" s="807"/>
      <c r="BD40" s="807"/>
      <c r="BE40" s="807"/>
      <c r="BF40" s="248"/>
      <c r="BG40" s="747"/>
    </row>
    <row r="41" spans="23:59">
      <c r="W41" s="69"/>
      <c r="X41" s="933"/>
      <c r="Y41" s="750" t="s">
        <v>363</v>
      </c>
      <c r="Z41" s="248"/>
      <c r="AA41" s="248">
        <v>8027.4671023713527</v>
      </c>
      <c r="AB41" s="248">
        <v>8786.7765137367242</v>
      </c>
      <c r="AC41" s="248">
        <v>9583.190582446332</v>
      </c>
      <c r="AD41" s="248">
        <v>10000.789933218484</v>
      </c>
      <c r="AE41" s="248">
        <v>11188.347463375445</v>
      </c>
      <c r="AF41" s="248">
        <v>11796.426887513671</v>
      </c>
      <c r="AG41" s="248">
        <v>12148.820500898168</v>
      </c>
      <c r="AH41" s="248">
        <v>12234.573487311514</v>
      </c>
      <c r="AI41" s="248">
        <v>12828.179030714522</v>
      </c>
      <c r="AJ41" s="248">
        <v>13741.741745353351</v>
      </c>
      <c r="AK41" s="248">
        <v>14040.954876383106</v>
      </c>
      <c r="AL41" s="248">
        <v>14112.428754115774</v>
      </c>
      <c r="AM41" s="248">
        <v>14821.114377313292</v>
      </c>
      <c r="AN41" s="248">
        <v>15097.609936217303</v>
      </c>
      <c r="AO41" s="248">
        <v>14877.628779393461</v>
      </c>
      <c r="AP41" s="248">
        <v>14649.138696165021</v>
      </c>
      <c r="AQ41" s="248">
        <v>13864.063244387597</v>
      </c>
      <c r="AR41" s="248">
        <v>14009.566870323775</v>
      </c>
      <c r="AS41" s="248">
        <v>13831.065744695612</v>
      </c>
      <c r="AT41" s="248">
        <v>12665.143053788421</v>
      </c>
      <c r="AU41" s="248">
        <v>12954.596930704256</v>
      </c>
      <c r="AV41" s="248">
        <v>12806.728811764639</v>
      </c>
      <c r="AW41" s="248">
        <v>15276.445511835453</v>
      </c>
      <c r="AX41" s="248">
        <v>15684.337128777415</v>
      </c>
      <c r="AY41" s="807"/>
      <c r="AZ41" s="807"/>
      <c r="BA41" s="807"/>
      <c r="BB41" s="807"/>
      <c r="BC41" s="807"/>
      <c r="BD41" s="807"/>
      <c r="BE41" s="807"/>
      <c r="BF41" s="248"/>
      <c r="BG41" s="747"/>
    </row>
    <row r="42" spans="23:59">
      <c r="W42" s="69"/>
      <c r="X42" s="933"/>
      <c r="Y42" s="750" t="s">
        <v>364</v>
      </c>
      <c r="Z42" s="248"/>
      <c r="AA42" s="248">
        <v>16284.978853898634</v>
      </c>
      <c r="AB42" s="248">
        <v>17079.905730804549</v>
      </c>
      <c r="AC42" s="248">
        <v>18088.516091283116</v>
      </c>
      <c r="AD42" s="248">
        <v>18581.673356434469</v>
      </c>
      <c r="AE42" s="248">
        <v>19981.935646307862</v>
      </c>
      <c r="AF42" s="248">
        <v>20961.551230128582</v>
      </c>
      <c r="AG42" s="248">
        <v>22597.934777840081</v>
      </c>
      <c r="AH42" s="248">
        <v>23929.900914415168</v>
      </c>
      <c r="AI42" s="248">
        <v>26095.952688809619</v>
      </c>
      <c r="AJ42" s="248">
        <v>28781.526472955302</v>
      </c>
      <c r="AK42" s="248">
        <v>30249.407311026764</v>
      </c>
      <c r="AL42" s="248">
        <v>30364.207441251147</v>
      </c>
      <c r="AM42" s="248">
        <v>31197.395219857692</v>
      </c>
      <c r="AN42" s="248">
        <v>30777.983242420323</v>
      </c>
      <c r="AO42" s="248">
        <v>30242.480525921146</v>
      </c>
      <c r="AP42" s="248">
        <v>26459.385234601181</v>
      </c>
      <c r="AQ42" s="248">
        <v>25147.850944646434</v>
      </c>
      <c r="AR42" s="248">
        <v>24486.184237271882</v>
      </c>
      <c r="AS42" s="248">
        <v>21012.131161874637</v>
      </c>
      <c r="AT42" s="248">
        <v>22628.407351279802</v>
      </c>
      <c r="AU42" s="248">
        <v>22881.911750030999</v>
      </c>
      <c r="AV42" s="248">
        <v>23865.638626333177</v>
      </c>
      <c r="AW42" s="248">
        <v>27184.613192339544</v>
      </c>
      <c r="AX42" s="248">
        <v>25798.537577052524</v>
      </c>
      <c r="AY42" s="807"/>
      <c r="AZ42" s="807"/>
      <c r="BA42" s="807"/>
      <c r="BB42" s="807"/>
      <c r="BC42" s="807"/>
      <c r="BD42" s="807"/>
      <c r="BE42" s="807"/>
      <c r="BF42" s="248"/>
      <c r="BG42" s="747"/>
    </row>
    <row r="43" spans="23:59">
      <c r="W43" s="69"/>
      <c r="X43" s="933"/>
      <c r="Y43" s="750" t="s">
        <v>365</v>
      </c>
      <c r="Z43" s="248"/>
      <c r="AA43" s="248">
        <v>4313.8502861607458</v>
      </c>
      <c r="AB43" s="248">
        <v>4341.9709204110422</v>
      </c>
      <c r="AC43" s="248">
        <v>4401.1857079353849</v>
      </c>
      <c r="AD43" s="248">
        <v>4465.9300744300372</v>
      </c>
      <c r="AE43" s="248">
        <v>4607.8448751087208</v>
      </c>
      <c r="AF43" s="248">
        <v>4717.4071626276045</v>
      </c>
      <c r="AG43" s="248">
        <v>4601.50777160082</v>
      </c>
      <c r="AH43" s="248">
        <v>4505.7762193279159</v>
      </c>
      <c r="AI43" s="248">
        <v>4280.5722776151561</v>
      </c>
      <c r="AJ43" s="248">
        <v>4451.7349910793146</v>
      </c>
      <c r="AK43" s="248">
        <v>4402.361481273696</v>
      </c>
      <c r="AL43" s="248">
        <v>4370.2722867912498</v>
      </c>
      <c r="AM43" s="248">
        <v>4303.617105839473</v>
      </c>
      <c r="AN43" s="248">
        <v>4146.7050433275372</v>
      </c>
      <c r="AO43" s="248">
        <v>3932.2157117742245</v>
      </c>
      <c r="AP43" s="248">
        <v>3663.0290984830085</v>
      </c>
      <c r="AQ43" s="248">
        <v>3355.5168527822316</v>
      </c>
      <c r="AR43" s="248">
        <v>3819.9268103406298</v>
      </c>
      <c r="AS43" s="248">
        <v>2490.2592949587483</v>
      </c>
      <c r="AT43" s="248">
        <v>1236.2570589482459</v>
      </c>
      <c r="AU43" s="248">
        <v>728.80261778809597</v>
      </c>
      <c r="AV43" s="248">
        <v>623.2810996558826</v>
      </c>
      <c r="AW43" s="248">
        <v>814.1549353333221</v>
      </c>
      <c r="AX43" s="248">
        <v>549.05613529068137</v>
      </c>
      <c r="AY43" s="807"/>
      <c r="AZ43" s="807"/>
      <c r="BA43" s="807"/>
      <c r="BB43" s="807"/>
      <c r="BC43" s="807"/>
      <c r="BD43" s="807"/>
      <c r="BE43" s="807"/>
      <c r="BF43" s="248"/>
      <c r="BG43" s="747"/>
    </row>
    <row r="44" spans="23:59">
      <c r="W44" s="69"/>
      <c r="X44" s="933"/>
      <c r="Y44" s="750" t="s">
        <v>366</v>
      </c>
      <c r="Z44" s="248"/>
      <c r="AA44" s="248">
        <v>13281.92758584173</v>
      </c>
      <c r="AB44" s="248">
        <v>12903.771818977008</v>
      </c>
      <c r="AC44" s="248">
        <v>13297.040415182566</v>
      </c>
      <c r="AD44" s="248">
        <v>13441.593534905223</v>
      </c>
      <c r="AE44" s="248">
        <v>13852.771854818389</v>
      </c>
      <c r="AF44" s="248">
        <v>13924.589673901857</v>
      </c>
      <c r="AG44" s="248">
        <v>14938.572123432097</v>
      </c>
      <c r="AH44" s="248">
        <v>15232.090567733287</v>
      </c>
      <c r="AI44" s="248">
        <v>16088.353330212305</v>
      </c>
      <c r="AJ44" s="248">
        <v>17160.721379945127</v>
      </c>
      <c r="AK44" s="248">
        <v>17848.681847035772</v>
      </c>
      <c r="AL44" s="248">
        <v>17935.858407387332</v>
      </c>
      <c r="AM44" s="248">
        <v>19048.808088016962</v>
      </c>
      <c r="AN44" s="248">
        <v>19241.631866444834</v>
      </c>
      <c r="AO44" s="248">
        <v>19179.939266623493</v>
      </c>
      <c r="AP44" s="248">
        <v>26436.318051070717</v>
      </c>
      <c r="AQ44" s="248">
        <v>28113.425096285035</v>
      </c>
      <c r="AR44" s="248">
        <v>28076.963749127619</v>
      </c>
      <c r="AS44" s="248">
        <v>27849.536478358717</v>
      </c>
      <c r="AT44" s="248">
        <v>24659.788257973476</v>
      </c>
      <c r="AU44" s="248">
        <v>22319.78626848862</v>
      </c>
      <c r="AV44" s="248">
        <v>21220.788510277107</v>
      </c>
      <c r="AW44" s="248">
        <v>25449.984214400549</v>
      </c>
      <c r="AX44" s="248">
        <v>32330.108250002824</v>
      </c>
      <c r="AY44" s="807"/>
      <c r="AZ44" s="807"/>
      <c r="BA44" s="807"/>
      <c r="BB44" s="807"/>
      <c r="BC44" s="807"/>
      <c r="BD44" s="807"/>
      <c r="BE44" s="807"/>
      <c r="BF44" s="248"/>
      <c r="BG44" s="747"/>
    </row>
    <row r="45" spans="23:59">
      <c r="W45" s="69"/>
      <c r="X45" s="933"/>
      <c r="Y45" s="750" t="s">
        <v>367</v>
      </c>
      <c r="Z45" s="248"/>
      <c r="AA45" s="248">
        <v>1732.2992439124021</v>
      </c>
      <c r="AB45" s="248">
        <v>1887.6897978013728</v>
      </c>
      <c r="AC45" s="248">
        <v>2059.7568467482074</v>
      </c>
      <c r="AD45" s="248">
        <v>2131.3017734770497</v>
      </c>
      <c r="AE45" s="248">
        <v>2410.3892494550983</v>
      </c>
      <c r="AF45" s="248">
        <v>2528.2190621132381</v>
      </c>
      <c r="AG45" s="248">
        <v>2680.4364043062196</v>
      </c>
      <c r="AH45" s="248">
        <v>2760.7252874134915</v>
      </c>
      <c r="AI45" s="248">
        <v>2963.6842869928455</v>
      </c>
      <c r="AJ45" s="248">
        <v>3247.8308271107776</v>
      </c>
      <c r="AK45" s="248">
        <v>3392.4063881716197</v>
      </c>
      <c r="AL45" s="248">
        <v>3542.6759815844271</v>
      </c>
      <c r="AM45" s="248">
        <v>3845.5227232999518</v>
      </c>
      <c r="AN45" s="248">
        <v>4055.522037151617</v>
      </c>
      <c r="AO45" s="248">
        <v>4117.3695533604805</v>
      </c>
      <c r="AP45" s="248">
        <v>4761.7650840451024</v>
      </c>
      <c r="AQ45" s="248">
        <v>3780.2205623075365</v>
      </c>
      <c r="AR45" s="248">
        <v>4304.6094840277965</v>
      </c>
      <c r="AS45" s="248">
        <v>4433.5248261822699</v>
      </c>
      <c r="AT45" s="248">
        <v>4780.1773866283538</v>
      </c>
      <c r="AU45" s="248">
        <v>4038.8627044859204</v>
      </c>
      <c r="AV45" s="248">
        <v>3223.4992754039995</v>
      </c>
      <c r="AW45" s="248">
        <v>3770.7653936561114</v>
      </c>
      <c r="AX45" s="248">
        <v>4037.3956062950037</v>
      </c>
      <c r="AY45" s="807"/>
      <c r="AZ45" s="807"/>
      <c r="BA45" s="807"/>
      <c r="BB45" s="807"/>
      <c r="BC45" s="807"/>
      <c r="BD45" s="807"/>
      <c r="BE45" s="807"/>
      <c r="BF45" s="248"/>
      <c r="BG45" s="747"/>
    </row>
    <row r="46" spans="23:59">
      <c r="W46" s="69"/>
      <c r="X46" s="934"/>
      <c r="Y46" s="750" t="s">
        <v>368</v>
      </c>
      <c r="Z46" s="248"/>
      <c r="AA46" s="248">
        <v>2122.8531020834839</v>
      </c>
      <c r="AB46" s="248">
        <v>-389.05225879494719</v>
      </c>
      <c r="AC46" s="248">
        <v>-5571.3958943002617</v>
      </c>
      <c r="AD46" s="248">
        <v>-3501.7189240935909</v>
      </c>
      <c r="AE46" s="248">
        <v>-1475.7206296816159</v>
      </c>
      <c r="AF46" s="248">
        <v>-4958.4249303961851</v>
      </c>
      <c r="AG46" s="248">
        <v>-5001.9180254833327</v>
      </c>
      <c r="AH46" s="248">
        <v>-925.73555782248775</v>
      </c>
      <c r="AI46" s="248">
        <v>5198.6989495832395</v>
      </c>
      <c r="AJ46" s="248">
        <v>2562.0202321101219</v>
      </c>
      <c r="AK46" s="248">
        <v>4824.7978758003364</v>
      </c>
      <c r="AL46" s="248">
        <v>1021.3684739889092</v>
      </c>
      <c r="AM46" s="248">
        <v>1350.480733716947</v>
      </c>
      <c r="AN46" s="248">
        <v>2180.6975363447623</v>
      </c>
      <c r="AO46" s="248">
        <v>16707.893488497881</v>
      </c>
      <c r="AP46" s="248">
        <v>16118.8909287976</v>
      </c>
      <c r="AQ46" s="248">
        <v>22436.716957377572</v>
      </c>
      <c r="AR46" s="248">
        <v>18547.597047647472</v>
      </c>
      <c r="AS46" s="248">
        <v>20027.304040350256</v>
      </c>
      <c r="AT46" s="248">
        <v>15233.563919978596</v>
      </c>
      <c r="AU46" s="248">
        <v>10949.647510687442</v>
      </c>
      <c r="AV46" s="248">
        <v>13557.410337042063</v>
      </c>
      <c r="AW46" s="248">
        <v>6302.5021067309253</v>
      </c>
      <c r="AX46" s="248">
        <v>8667.6102961544875</v>
      </c>
      <c r="AY46" s="807"/>
      <c r="AZ46" s="807"/>
      <c r="BA46" s="807"/>
      <c r="BB46" s="807"/>
      <c r="BC46" s="807"/>
      <c r="BD46" s="807"/>
      <c r="BE46" s="807"/>
      <c r="BF46" s="248"/>
      <c r="BG46" s="747"/>
    </row>
    <row r="47" spans="23:59">
      <c r="W47" s="69"/>
      <c r="X47" s="758" t="s">
        <v>370</v>
      </c>
      <c r="Y47" s="755"/>
      <c r="Z47" s="254"/>
      <c r="AA47" s="757">
        <f>SUM(AA48:AA51)</f>
        <v>206300.78397732595</v>
      </c>
      <c r="AB47" s="757">
        <f t="shared" ref="AB47:AX47" si="7">SUM(AB48:AB51)</f>
        <v>218736.1765133591</v>
      </c>
      <c r="AC47" s="757">
        <f t="shared" si="7"/>
        <v>225204.49890098727</v>
      </c>
      <c r="AD47" s="757">
        <f t="shared" si="7"/>
        <v>228464.63716637989</v>
      </c>
      <c r="AE47" s="757">
        <f t="shared" si="7"/>
        <v>238045.7143585603</v>
      </c>
      <c r="AF47" s="757">
        <f t="shared" si="7"/>
        <v>246613.2125148538</v>
      </c>
      <c r="AG47" s="757">
        <f t="shared" si="7"/>
        <v>252873.15166883831</v>
      </c>
      <c r="AH47" s="757">
        <f t="shared" si="7"/>
        <v>253974.50965511071</v>
      </c>
      <c r="AI47" s="757">
        <f t="shared" si="7"/>
        <v>251939.5495705331</v>
      </c>
      <c r="AJ47" s="757">
        <f t="shared" si="7"/>
        <v>256081.32620399483</v>
      </c>
      <c r="AK47" s="757">
        <f t="shared" si="7"/>
        <v>254926.08759123809</v>
      </c>
      <c r="AL47" s="757">
        <f t="shared" si="7"/>
        <v>258962.17609391426</v>
      </c>
      <c r="AM47" s="757">
        <f t="shared" si="7"/>
        <v>255176.3455228424</v>
      </c>
      <c r="AN47" s="757">
        <f t="shared" si="7"/>
        <v>251373.76766720839</v>
      </c>
      <c r="AO47" s="757">
        <f t="shared" si="7"/>
        <v>245333.90719306975</v>
      </c>
      <c r="AP47" s="757">
        <f t="shared" si="7"/>
        <v>239694.57441870793</v>
      </c>
      <c r="AQ47" s="757">
        <f t="shared" si="7"/>
        <v>234747.67125180177</v>
      </c>
      <c r="AR47" s="757">
        <f t="shared" si="7"/>
        <v>234049.52533328245</v>
      </c>
      <c r="AS47" s="757">
        <f t="shared" si="7"/>
        <v>225250.93071710313</v>
      </c>
      <c r="AT47" s="757">
        <f t="shared" si="7"/>
        <v>221416.99843362201</v>
      </c>
      <c r="AU47" s="757">
        <f t="shared" si="7"/>
        <v>222138.02484401426</v>
      </c>
      <c r="AV47" s="757">
        <f t="shared" si="7"/>
        <v>220461.1812619023</v>
      </c>
      <c r="AW47" s="757">
        <f t="shared" si="7"/>
        <v>226298.35891502351</v>
      </c>
      <c r="AX47" s="757">
        <f t="shared" si="7"/>
        <v>224655.47699106651</v>
      </c>
      <c r="AY47" s="65"/>
      <c r="AZ47" s="65"/>
      <c r="BA47" s="65"/>
      <c r="BB47" s="65"/>
      <c r="BC47" s="65"/>
      <c r="BD47" s="65"/>
      <c r="BE47" s="65"/>
      <c r="BF47" s="757"/>
      <c r="BG47" s="66"/>
    </row>
    <row r="48" spans="23:59">
      <c r="W48" s="69"/>
      <c r="X48" s="870"/>
      <c r="Y48" s="92" t="s">
        <v>84</v>
      </c>
      <c r="Z48" s="248"/>
      <c r="AA48" s="248">
        <v>178427.71781758379</v>
      </c>
      <c r="AB48" s="248">
        <v>189684.26500279174</v>
      </c>
      <c r="AC48" s="248">
        <v>195643.73396030781</v>
      </c>
      <c r="AD48" s="248">
        <v>199090.16855057018</v>
      </c>
      <c r="AE48" s="248">
        <v>207403.72151639164</v>
      </c>
      <c r="AF48" s="248">
        <v>214668.45379943412</v>
      </c>
      <c r="AG48" s="248">
        <v>220442.82286924112</v>
      </c>
      <c r="AH48" s="248">
        <v>220092.29754499017</v>
      </c>
      <c r="AI48" s="248">
        <v>220043.60408117514</v>
      </c>
      <c r="AJ48" s="248">
        <v>224169.93426502639</v>
      </c>
      <c r="AK48" s="248">
        <v>222598.56119731255</v>
      </c>
      <c r="AL48" s="248">
        <v>227051.60641125715</v>
      </c>
      <c r="AM48" s="248">
        <v>222391.35645935847</v>
      </c>
      <c r="AN48" s="248">
        <v>218496.60477483048</v>
      </c>
      <c r="AO48" s="248">
        <v>214239.37992983704</v>
      </c>
      <c r="AP48" s="248">
        <v>208253.23978492591</v>
      </c>
      <c r="AQ48" s="248">
        <v>203725.14426424468</v>
      </c>
      <c r="AR48" s="248">
        <v>203047.75328853718</v>
      </c>
      <c r="AS48" s="248">
        <v>195989.65608543216</v>
      </c>
      <c r="AT48" s="248">
        <v>193918.27675987923</v>
      </c>
      <c r="AU48" s="248">
        <v>194943.10575705243</v>
      </c>
      <c r="AV48" s="248">
        <v>192649.16785414566</v>
      </c>
      <c r="AW48" s="248">
        <v>196754.40219245176</v>
      </c>
      <c r="AX48" s="248">
        <v>194027.44767112823</v>
      </c>
      <c r="AY48" s="40"/>
      <c r="AZ48" s="40"/>
      <c r="BA48" s="40"/>
      <c r="BB48" s="40"/>
      <c r="BC48" s="40"/>
      <c r="BD48" s="40"/>
      <c r="BE48" s="40"/>
      <c r="BF48" s="248"/>
      <c r="BG48" s="51"/>
    </row>
    <row r="49" spans="23:63">
      <c r="W49" s="69"/>
      <c r="X49" s="64"/>
      <c r="Y49" s="92" t="s">
        <v>85</v>
      </c>
      <c r="Z49" s="248"/>
      <c r="AA49" s="248">
        <v>7410.565784112604</v>
      </c>
      <c r="AB49" s="248">
        <v>7404.7143563689833</v>
      </c>
      <c r="AC49" s="248">
        <v>7629.601286037062</v>
      </c>
      <c r="AD49" s="248">
        <v>7186.2771025136681</v>
      </c>
      <c r="AE49" s="248">
        <v>7693.2402432289537</v>
      </c>
      <c r="AF49" s="248">
        <v>7385.2713373066754</v>
      </c>
      <c r="AG49" s="248">
        <v>7216.4436620624119</v>
      </c>
      <c r="AH49" s="248">
        <v>7002.0130171631854</v>
      </c>
      <c r="AI49" s="248">
        <v>6853.6611633602579</v>
      </c>
      <c r="AJ49" s="248">
        <v>7122.9358692988817</v>
      </c>
      <c r="AK49" s="248">
        <v>7142.0234914019238</v>
      </c>
      <c r="AL49" s="248">
        <v>7133.4279769231716</v>
      </c>
      <c r="AM49" s="248">
        <v>7646.5102892400419</v>
      </c>
      <c r="AN49" s="248">
        <v>8027.4038893154384</v>
      </c>
      <c r="AO49" s="248">
        <v>7844.5352461613902</v>
      </c>
      <c r="AP49" s="248">
        <v>8068.8507164952289</v>
      </c>
      <c r="AQ49" s="248">
        <v>7535.6558030872075</v>
      </c>
      <c r="AR49" s="248">
        <v>8338.6926727057053</v>
      </c>
      <c r="AS49" s="248">
        <v>8044.0198127333288</v>
      </c>
      <c r="AT49" s="248">
        <v>7606.1789646526931</v>
      </c>
      <c r="AU49" s="248">
        <v>7583.2567471722696</v>
      </c>
      <c r="AV49" s="248">
        <v>8659.6194730128682</v>
      </c>
      <c r="AW49" s="248">
        <v>9507.951786296393</v>
      </c>
      <c r="AX49" s="248">
        <v>9675.9121189788802</v>
      </c>
      <c r="AY49" s="40"/>
      <c r="AZ49" s="40"/>
      <c r="BA49" s="40"/>
      <c r="BB49" s="40"/>
      <c r="BC49" s="40"/>
      <c r="BD49" s="40"/>
      <c r="BE49" s="40"/>
      <c r="BF49" s="248"/>
      <c r="BG49" s="51"/>
    </row>
    <row r="50" spans="23:63">
      <c r="W50" s="69"/>
      <c r="X50" s="64"/>
      <c r="Y50" s="92" t="s">
        <v>86</v>
      </c>
      <c r="Z50" s="646"/>
      <c r="AA50" s="646">
        <v>13300.086640956586</v>
      </c>
      <c r="AB50" s="646">
        <v>13884.236672781493</v>
      </c>
      <c r="AC50" s="646">
        <v>13639.691627021042</v>
      </c>
      <c r="AD50" s="646">
        <v>13499.427191564124</v>
      </c>
      <c r="AE50" s="646">
        <v>13795.59082793418</v>
      </c>
      <c r="AF50" s="646">
        <v>14281.196798467843</v>
      </c>
      <c r="AG50" s="646">
        <v>15127.812440663054</v>
      </c>
      <c r="AH50" s="646">
        <v>16136.009645848877</v>
      </c>
      <c r="AI50" s="646">
        <v>14332.810036572575</v>
      </c>
      <c r="AJ50" s="646">
        <v>14256.938559467753</v>
      </c>
      <c r="AK50" s="646">
        <v>14508.371917846438</v>
      </c>
      <c r="AL50" s="646">
        <v>14052.94309366963</v>
      </c>
      <c r="AM50" s="646">
        <v>14204.641411363778</v>
      </c>
      <c r="AN50" s="646">
        <v>13786.581835339459</v>
      </c>
      <c r="AO50" s="646">
        <v>12586.597119387574</v>
      </c>
      <c r="AP50" s="646">
        <v>12573.665761286846</v>
      </c>
      <c r="AQ50" s="646">
        <v>12308.6404648362</v>
      </c>
      <c r="AR50" s="646">
        <v>11787.307367509879</v>
      </c>
      <c r="AS50" s="646">
        <v>10940.11665542692</v>
      </c>
      <c r="AT50" s="646">
        <v>10111.22403899355</v>
      </c>
      <c r="AU50" s="646">
        <v>10418.660168236258</v>
      </c>
      <c r="AV50" s="646">
        <v>10151.170588899609</v>
      </c>
      <c r="AW50" s="646">
        <v>10512.433864783512</v>
      </c>
      <c r="AX50" s="646">
        <v>10803.027957936612</v>
      </c>
      <c r="AY50" s="44"/>
      <c r="AZ50" s="44"/>
      <c r="BA50" s="44"/>
      <c r="BB50" s="44"/>
      <c r="BC50" s="44"/>
      <c r="BD50" s="44"/>
      <c r="BE50" s="44"/>
      <c r="BF50" s="646"/>
      <c r="BG50" s="51"/>
    </row>
    <row r="51" spans="23:63">
      <c r="W51" s="69"/>
      <c r="X51" s="64"/>
      <c r="Y51" s="906" t="s">
        <v>429</v>
      </c>
      <c r="Z51" s="248"/>
      <c r="AA51" s="248">
        <v>7162.4137346729703</v>
      </c>
      <c r="AB51" s="248">
        <v>7762.9604814168815</v>
      </c>
      <c r="AC51" s="248">
        <v>8291.4720276213466</v>
      </c>
      <c r="AD51" s="248">
        <v>8688.7643217319255</v>
      </c>
      <c r="AE51" s="248">
        <v>9153.1617710055089</v>
      </c>
      <c r="AF51" s="248">
        <v>10278.290579645154</v>
      </c>
      <c r="AG51" s="248">
        <v>10086.072696871746</v>
      </c>
      <c r="AH51" s="248">
        <v>10744.189447108491</v>
      </c>
      <c r="AI51" s="248">
        <v>10709.474289425116</v>
      </c>
      <c r="AJ51" s="248">
        <v>10531.517510201822</v>
      </c>
      <c r="AK51" s="248">
        <v>10677.130984677186</v>
      </c>
      <c r="AL51" s="248">
        <v>10724.198612064285</v>
      </c>
      <c r="AM51" s="248">
        <v>10933.837362880104</v>
      </c>
      <c r="AN51" s="248">
        <v>11063.177167723008</v>
      </c>
      <c r="AO51" s="248">
        <v>10663.394897683744</v>
      </c>
      <c r="AP51" s="248">
        <v>10798.818155999941</v>
      </c>
      <c r="AQ51" s="248">
        <v>11178.230719633706</v>
      </c>
      <c r="AR51" s="248">
        <v>10875.772004529688</v>
      </c>
      <c r="AS51" s="248">
        <v>10277.138163510701</v>
      </c>
      <c r="AT51" s="248">
        <v>9781.3186700965216</v>
      </c>
      <c r="AU51" s="248">
        <v>9193.0021715533076</v>
      </c>
      <c r="AV51" s="248">
        <v>9001.2233458441697</v>
      </c>
      <c r="AW51" s="248">
        <v>9523.5710714918296</v>
      </c>
      <c r="AX51" s="248">
        <v>10149.089243022792</v>
      </c>
      <c r="AY51" s="40"/>
      <c r="AZ51" s="40"/>
      <c r="BA51" s="40"/>
      <c r="BB51" s="40"/>
      <c r="BC51" s="40"/>
      <c r="BD51" s="40"/>
      <c r="BE51" s="40"/>
      <c r="BF51" s="248"/>
      <c r="BG51" s="51"/>
    </row>
    <row r="52" spans="23:63" ht="14.4" thickBot="1">
      <c r="W52" s="69"/>
      <c r="X52" s="761" t="s">
        <v>369</v>
      </c>
      <c r="Y52" s="61"/>
      <c r="Z52" s="255"/>
      <c r="AA52" s="760">
        <v>131333.5392979162</v>
      </c>
      <c r="AB52" s="760">
        <v>133231.54872839752</v>
      </c>
      <c r="AC52" s="760">
        <v>140580.31846528527</v>
      </c>
      <c r="AD52" s="760">
        <v>141769.01635430401</v>
      </c>
      <c r="AE52" s="760">
        <v>149282.36421630715</v>
      </c>
      <c r="AF52" s="760">
        <v>152825.60883291159</v>
      </c>
      <c r="AG52" s="760">
        <v>152380.3532359169</v>
      </c>
      <c r="AH52" s="760">
        <v>148782.68025640154</v>
      </c>
      <c r="AI52" s="760">
        <v>148726.98662093989</v>
      </c>
      <c r="AJ52" s="760">
        <v>157275.75804205562</v>
      </c>
      <c r="AK52" s="760">
        <v>162426.16018634927</v>
      </c>
      <c r="AL52" s="760">
        <v>158791.54257385115</v>
      </c>
      <c r="AM52" s="760">
        <v>170290.79980811046</v>
      </c>
      <c r="AN52" s="760">
        <v>172415.61018978994</v>
      </c>
      <c r="AO52" s="760">
        <v>171416.30028629102</v>
      </c>
      <c r="AP52" s="760">
        <v>179898.3415395538</v>
      </c>
      <c r="AQ52" s="760">
        <v>168255.78994315563</v>
      </c>
      <c r="AR52" s="760">
        <v>183724.62589359455</v>
      </c>
      <c r="AS52" s="760">
        <v>173728.55562669819</v>
      </c>
      <c r="AT52" s="760">
        <v>163354.1408645109</v>
      </c>
      <c r="AU52" s="760">
        <v>174056.1016857576</v>
      </c>
      <c r="AV52" s="760">
        <v>191795.47816104718</v>
      </c>
      <c r="AW52" s="760">
        <v>203923.58797745407</v>
      </c>
      <c r="AX52" s="760">
        <v>201237.11771266061</v>
      </c>
      <c r="AY52" s="62"/>
      <c r="AZ52" s="62"/>
      <c r="BA52" s="62"/>
      <c r="BB52" s="62"/>
      <c r="BC52" s="62"/>
      <c r="BD52" s="62"/>
      <c r="BE52" s="62"/>
      <c r="BF52" s="760"/>
      <c r="BG52" s="63"/>
      <c r="BH52" s="205"/>
      <c r="BI52" s="205"/>
      <c r="BJ52" s="205"/>
      <c r="BK52" s="205"/>
    </row>
    <row r="53" spans="23:63">
      <c r="W53" s="802" t="s">
        <v>374</v>
      </c>
      <c r="X53" s="762"/>
      <c r="Y53" s="763"/>
      <c r="Z53" s="256"/>
      <c r="AA53" s="765">
        <f t="shared" ref="AA53:AX53" si="8">SUM(AA54,AA59,AA62,AA63,AA64)</f>
        <v>63926.779901571725</v>
      </c>
      <c r="AB53" s="765">
        <f t="shared" si="8"/>
        <v>65038.076542932438</v>
      </c>
      <c r="AC53" s="765">
        <f t="shared" si="8"/>
        <v>65014.062568081667</v>
      </c>
      <c r="AD53" s="765">
        <f t="shared" si="8"/>
        <v>63688.995532405243</v>
      </c>
      <c r="AE53" s="765">
        <f t="shared" si="8"/>
        <v>65151.775481851939</v>
      </c>
      <c r="AF53" s="765">
        <f t="shared" si="8"/>
        <v>65387.04641290025</v>
      </c>
      <c r="AG53" s="765">
        <f t="shared" si="8"/>
        <v>65880.135190266024</v>
      </c>
      <c r="AH53" s="765">
        <f t="shared" si="8"/>
        <v>63183.320598198028</v>
      </c>
      <c r="AI53" s="765">
        <f t="shared" si="8"/>
        <v>57271.432328139039</v>
      </c>
      <c r="AJ53" s="765">
        <f t="shared" si="8"/>
        <v>57413.187145868826</v>
      </c>
      <c r="AK53" s="765">
        <f t="shared" si="8"/>
        <v>57880.392847687959</v>
      </c>
      <c r="AL53" s="765">
        <f t="shared" si="8"/>
        <v>56477.035136846112</v>
      </c>
      <c r="AM53" s="765">
        <f t="shared" si="8"/>
        <v>53737.032495944499</v>
      </c>
      <c r="AN53" s="765">
        <f t="shared" si="8"/>
        <v>52968.436317548229</v>
      </c>
      <c r="AO53" s="765">
        <f t="shared" si="8"/>
        <v>52834.186125492153</v>
      </c>
      <c r="AP53" s="765">
        <f t="shared" si="8"/>
        <v>53920.030059217213</v>
      </c>
      <c r="AQ53" s="765">
        <f t="shared" si="8"/>
        <v>54047.118987677626</v>
      </c>
      <c r="AR53" s="765">
        <f t="shared" si="8"/>
        <v>53260.604468585916</v>
      </c>
      <c r="AS53" s="765">
        <f t="shared" si="8"/>
        <v>49135.798165592198</v>
      </c>
      <c r="AT53" s="765">
        <f t="shared" si="8"/>
        <v>43490.863463703456</v>
      </c>
      <c r="AU53" s="765">
        <f t="shared" si="8"/>
        <v>44672.065399892417</v>
      </c>
      <c r="AV53" s="765">
        <f t="shared" si="8"/>
        <v>44541.714910867515</v>
      </c>
      <c r="AW53" s="765">
        <f t="shared" si="8"/>
        <v>44784.502569152944</v>
      </c>
      <c r="AX53" s="765">
        <f t="shared" si="8"/>
        <v>46551.386884776686</v>
      </c>
      <c r="AY53" s="73"/>
      <c r="AZ53" s="73"/>
      <c r="BA53" s="73"/>
      <c r="BB53" s="73"/>
      <c r="BC53" s="73"/>
      <c r="BD53" s="73"/>
      <c r="BE53" s="73"/>
      <c r="BF53" s="765"/>
      <c r="BG53" s="74"/>
    </row>
    <row r="54" spans="23:63">
      <c r="W54" s="72"/>
      <c r="X54" s="210" t="s">
        <v>200</v>
      </c>
      <c r="Y54" s="231"/>
      <c r="Z54" s="258"/>
      <c r="AA54" s="258">
        <f t="shared" ref="AA54:AX54" si="9">SUM(AA55:AA58)</f>
        <v>49220.881932804288</v>
      </c>
      <c r="AB54" s="258">
        <f t="shared" si="9"/>
        <v>50538.958939216245</v>
      </c>
      <c r="AC54" s="258">
        <f t="shared" si="9"/>
        <v>50957.312782057117</v>
      </c>
      <c r="AD54" s="258">
        <f t="shared" si="9"/>
        <v>50243.708593815747</v>
      </c>
      <c r="AE54" s="258">
        <f t="shared" si="9"/>
        <v>51255.2140224822</v>
      </c>
      <c r="AF54" s="258">
        <f t="shared" si="9"/>
        <v>51134.502487768135</v>
      </c>
      <c r="AG54" s="258">
        <f t="shared" si="9"/>
        <v>51476.038920939398</v>
      </c>
      <c r="AH54" s="258">
        <f t="shared" si="9"/>
        <v>48825.650899062377</v>
      </c>
      <c r="AI54" s="258">
        <f t="shared" si="9"/>
        <v>43848.158269653599</v>
      </c>
      <c r="AJ54" s="258">
        <f t="shared" si="9"/>
        <v>43563.46932881829</v>
      </c>
      <c r="AK54" s="258">
        <f t="shared" si="9"/>
        <v>43897.336485083448</v>
      </c>
      <c r="AL54" s="258">
        <f t="shared" si="9"/>
        <v>42953.236882496414</v>
      </c>
      <c r="AM54" s="258">
        <f t="shared" si="9"/>
        <v>40467.095915627913</v>
      </c>
      <c r="AN54" s="258">
        <f t="shared" si="9"/>
        <v>40130.951023774433</v>
      </c>
      <c r="AO54" s="258">
        <f t="shared" si="9"/>
        <v>39804.58410068776</v>
      </c>
      <c r="AP54" s="258">
        <f t="shared" si="9"/>
        <v>41213.620089993019</v>
      </c>
      <c r="AQ54" s="258">
        <f t="shared" si="9"/>
        <v>41179.789095318512</v>
      </c>
      <c r="AR54" s="258">
        <f t="shared" si="9"/>
        <v>40182.190203249222</v>
      </c>
      <c r="AS54" s="258">
        <f t="shared" si="9"/>
        <v>37413.332199521683</v>
      </c>
      <c r="AT54" s="258">
        <f t="shared" si="9"/>
        <v>32770.036197747155</v>
      </c>
      <c r="AU54" s="258">
        <f t="shared" si="9"/>
        <v>32754.047758915254</v>
      </c>
      <c r="AV54" s="258">
        <f t="shared" si="9"/>
        <v>33103.297542223183</v>
      </c>
      <c r="AW54" s="258">
        <f t="shared" si="9"/>
        <v>33698.911433817302</v>
      </c>
      <c r="AX54" s="258">
        <f t="shared" si="9"/>
        <v>35111.88724338224</v>
      </c>
      <c r="AY54" s="232"/>
      <c r="AZ54" s="232"/>
      <c r="BA54" s="232"/>
      <c r="BB54" s="232"/>
      <c r="BC54" s="232"/>
      <c r="BD54" s="232"/>
      <c r="BE54" s="232"/>
      <c r="BF54" s="258"/>
      <c r="BG54" s="53"/>
    </row>
    <row r="55" spans="23:63">
      <c r="W55" s="72"/>
      <c r="X55" s="502"/>
      <c r="Y55" s="1039" t="s">
        <v>505</v>
      </c>
      <c r="Z55" s="267"/>
      <c r="AA55" s="267">
        <f>'2.CO2-Sector'!AA55</f>
        <v>38701.103416042592</v>
      </c>
      <c r="AB55" s="267">
        <f>'2.CO2-Sector'!AB55</f>
        <v>40346.744742035473</v>
      </c>
      <c r="AC55" s="267">
        <f>'2.CO2-Sector'!AC55</f>
        <v>41665.79114506545</v>
      </c>
      <c r="AD55" s="267">
        <f>'2.CO2-Sector'!AD55</f>
        <v>41224.494256585334</v>
      </c>
      <c r="AE55" s="267">
        <f>'2.CO2-Sector'!AE55</f>
        <v>42297.116417365723</v>
      </c>
      <c r="AF55" s="267">
        <f>'2.CO2-Sector'!AF55</f>
        <v>42142.02726535382</v>
      </c>
      <c r="AG55" s="267">
        <f>'2.CO2-Sector'!AG55</f>
        <v>42559.539804125336</v>
      </c>
      <c r="AH55" s="267">
        <f>'2.CO2-Sector'!AH55</f>
        <v>39926.083389390726</v>
      </c>
      <c r="AI55" s="267">
        <f>'2.CO2-Sector'!AI55</f>
        <v>35362.599382577479</v>
      </c>
      <c r="AJ55" s="267">
        <f>'2.CO2-Sector'!AJ55</f>
        <v>35010.124942594921</v>
      </c>
      <c r="AK55" s="267">
        <f>'2.CO2-Sector'!AK55</f>
        <v>35085.742906855594</v>
      </c>
      <c r="AL55" s="267">
        <f>'2.CO2-Sector'!AL55</f>
        <v>34374.185269382258</v>
      </c>
      <c r="AM55" s="267">
        <f>'2.CO2-Sector'!AM55</f>
        <v>32417.253435765444</v>
      </c>
      <c r="AN55" s="267">
        <f>'2.CO2-Sector'!AN55</f>
        <v>31935.273453308597</v>
      </c>
      <c r="AO55" s="267">
        <f>'2.CO2-Sector'!AO55</f>
        <v>31276.189983420805</v>
      </c>
      <c r="AP55" s="267">
        <f>'2.CO2-Sector'!AP55</f>
        <v>32279.645554026018</v>
      </c>
      <c r="AQ55" s="267">
        <f>'2.CO2-Sector'!AQ55</f>
        <v>31990.873871774482</v>
      </c>
      <c r="AR55" s="267">
        <f>'2.CO2-Sector'!AR55</f>
        <v>30658.349937916188</v>
      </c>
      <c r="AS55" s="267">
        <f>'2.CO2-Sector'!AS55</f>
        <v>28552.561480293498</v>
      </c>
      <c r="AT55" s="267">
        <f>'2.CO2-Sector'!AT55</f>
        <v>25308.481718967807</v>
      </c>
      <c r="AU55" s="267">
        <f>'2.CO2-Sector'!AU55</f>
        <v>24321.270937421363</v>
      </c>
      <c r="AV55" s="267">
        <f>'2.CO2-Sector'!AV55</f>
        <v>24982.895526650263</v>
      </c>
      <c r="AW55" s="267">
        <f>'2.CO2-Sector'!AW55</f>
        <v>25624.79533860795</v>
      </c>
      <c r="AX55" s="267">
        <f>'2.CO2-Sector'!AX55</f>
        <v>26805.206128279013</v>
      </c>
      <c r="AY55" s="226"/>
      <c r="AZ55" s="226"/>
      <c r="BA55" s="226"/>
      <c r="BB55" s="226"/>
      <c r="BC55" s="226"/>
      <c r="BD55" s="226"/>
      <c r="BE55" s="226"/>
      <c r="BF55" s="267"/>
      <c r="BG55" s="56"/>
    </row>
    <row r="56" spans="23:63">
      <c r="W56" s="72"/>
      <c r="X56" s="502"/>
      <c r="Y56" s="274" t="s">
        <v>92</v>
      </c>
      <c r="Z56" s="268"/>
      <c r="AA56" s="268">
        <f>'2.CO2-Sector'!AA56</f>
        <v>6658.3638706390029</v>
      </c>
      <c r="AB56" s="268">
        <f>'2.CO2-Sector'!AB56</f>
        <v>6508.8090144031476</v>
      </c>
      <c r="AC56" s="268">
        <f>'2.CO2-Sector'!AC56</f>
        <v>5931.5047509044698</v>
      </c>
      <c r="AD56" s="268">
        <f>'2.CO2-Sector'!AD56</f>
        <v>5828.2736480384492</v>
      </c>
      <c r="AE56" s="268">
        <f>'2.CO2-Sector'!AE56</f>
        <v>5726.191567305209</v>
      </c>
      <c r="AF56" s="268">
        <f>'2.CO2-Sector'!AF56</f>
        <v>5781.1656137906684</v>
      </c>
      <c r="AG56" s="268">
        <f>'2.CO2-Sector'!AG56</f>
        <v>5775.1205181834675</v>
      </c>
      <c r="AH56" s="268">
        <f>'2.CO2-Sector'!AH56</f>
        <v>5889.6072919743592</v>
      </c>
      <c r="AI56" s="268">
        <f>'2.CO2-Sector'!AI56</f>
        <v>5624.6115934791187</v>
      </c>
      <c r="AJ56" s="268">
        <f>'2.CO2-Sector'!AJ56</f>
        <v>5689.4608795279291</v>
      </c>
      <c r="AK56" s="268">
        <f>'2.CO2-Sector'!AK56</f>
        <v>5885.7658130875043</v>
      </c>
      <c r="AL56" s="268">
        <f>'2.CO2-Sector'!AL56</f>
        <v>5581.4427399085453</v>
      </c>
      <c r="AM56" s="268">
        <f>'2.CO2-Sector'!AM56</f>
        <v>5591.7174471994394</v>
      </c>
      <c r="AN56" s="268">
        <f>'2.CO2-Sector'!AN56</f>
        <v>5996.4476199672417</v>
      </c>
      <c r="AO56" s="268">
        <f>'2.CO2-Sector'!AO56</f>
        <v>6383.2664373212792</v>
      </c>
      <c r="AP56" s="268">
        <f>'2.CO2-Sector'!AP56</f>
        <v>6629.694676762093</v>
      </c>
      <c r="AQ56" s="268">
        <f>'2.CO2-Sector'!AQ56</f>
        <v>6771.8293900256458</v>
      </c>
      <c r="AR56" s="268">
        <f>'2.CO2-Sector'!AR56</f>
        <v>6995.190181115614</v>
      </c>
      <c r="AS56" s="268">
        <f>'2.CO2-Sector'!AS56</f>
        <v>6575.9323285435421</v>
      </c>
      <c r="AT56" s="268">
        <f>'2.CO2-Sector'!AT56</f>
        <v>5351.6720543522533</v>
      </c>
      <c r="AU56" s="268">
        <f>'2.CO2-Sector'!AU56</f>
        <v>6269.5731552448651</v>
      </c>
      <c r="AV56" s="268">
        <f>'2.CO2-Sector'!AV56</f>
        <v>5881.582182297876</v>
      </c>
      <c r="AW56" s="268">
        <f>'2.CO2-Sector'!AW56</f>
        <v>5665.6382118123511</v>
      </c>
      <c r="AX56" s="268">
        <f>'2.CO2-Sector'!AX56</f>
        <v>5693.1510099991028</v>
      </c>
      <c r="AY56" s="54"/>
      <c r="AZ56" s="54"/>
      <c r="BA56" s="54"/>
      <c r="BB56" s="54"/>
      <c r="BC56" s="54"/>
      <c r="BD56" s="54"/>
      <c r="BE56" s="54"/>
      <c r="BF56" s="268"/>
      <c r="BG56" s="56"/>
    </row>
    <row r="57" spans="23:63">
      <c r="W57" s="72"/>
      <c r="X57" s="502"/>
      <c r="Y57" s="648" t="s">
        <v>307</v>
      </c>
      <c r="Z57" s="268"/>
      <c r="AA57" s="268">
        <f>'2.CO2-Sector'!AA57</f>
        <v>153.23811980400001</v>
      </c>
      <c r="AB57" s="268">
        <f>'2.CO2-Sector'!AB57</f>
        <v>150.21445569125001</v>
      </c>
      <c r="AC57" s="268">
        <f>'2.CO2-Sector'!AC57</f>
        <v>142.972601266</v>
      </c>
      <c r="AD57" s="268">
        <f>'2.CO2-Sector'!AD57</f>
        <v>140.69751003375001</v>
      </c>
      <c r="AE57" s="268">
        <f>'2.CO2-Sector'!AE57</f>
        <v>138.86180994400002</v>
      </c>
      <c r="AF57" s="268">
        <f>'2.CO2-Sector'!AF57</f>
        <v>136.02799322724999</v>
      </c>
      <c r="AG57" s="268">
        <f>'2.CO2-Sector'!AG57</f>
        <v>134.36318918000001</v>
      </c>
      <c r="AH57" s="268">
        <f>'2.CO2-Sector'!AH57</f>
        <v>128.16455786199998</v>
      </c>
      <c r="AI57" s="268">
        <f>'2.CO2-Sector'!AI57</f>
        <v>107.83680857399999</v>
      </c>
      <c r="AJ57" s="268">
        <f>'2.CO2-Sector'!AJ57</f>
        <v>110.65522026375</v>
      </c>
      <c r="AK57" s="268">
        <f>'2.CO2-Sector'!AK57</f>
        <v>107.053336071</v>
      </c>
      <c r="AL57" s="268">
        <f>'2.CO2-Sector'!AL57</f>
        <v>105.83582936758363</v>
      </c>
      <c r="AM57" s="268">
        <f>'2.CO2-Sector'!AM57</f>
        <v>103.85850450776152</v>
      </c>
      <c r="AN57" s="268">
        <f>'2.CO2-Sector'!AN57</f>
        <v>123.66558603093708</v>
      </c>
      <c r="AO57" s="268">
        <f>'2.CO2-Sector'!AO57</f>
        <v>127.77597305214331</v>
      </c>
      <c r="AP57" s="268">
        <f>'2.CO2-Sector'!AP57</f>
        <v>122.20187972482198</v>
      </c>
      <c r="AQ57" s="268">
        <f>'2.CO2-Sector'!AQ57</f>
        <v>116.77747904015021</v>
      </c>
      <c r="AR57" s="268">
        <f>'2.CO2-Sector'!AR57</f>
        <v>103.59297881777165</v>
      </c>
      <c r="AS57" s="268">
        <f>'2.CO2-Sector'!AS57</f>
        <v>82.167338809521368</v>
      </c>
      <c r="AT57" s="268">
        <f>'2.CO2-Sector'!AT57</f>
        <v>64.471252814959186</v>
      </c>
      <c r="AU57" s="268">
        <f>'2.CO2-Sector'!AU57</f>
        <v>78.334601388765009</v>
      </c>
      <c r="AV57" s="268">
        <f>'2.CO2-Sector'!AV57</f>
        <v>79.572439304789995</v>
      </c>
      <c r="AW57" s="268">
        <f>'2.CO2-Sector'!AW57</f>
        <v>86.013905289399986</v>
      </c>
      <c r="AX57" s="268">
        <f>'2.CO2-Sector'!AX57</f>
        <v>93.267683687199991</v>
      </c>
      <c r="AY57" s="54"/>
      <c r="AZ57" s="54"/>
      <c r="BA57" s="54"/>
      <c r="BB57" s="54"/>
      <c r="BC57" s="54"/>
      <c r="BD57" s="54"/>
      <c r="BE57" s="54"/>
      <c r="BF57" s="268"/>
      <c r="BG57" s="56"/>
    </row>
    <row r="58" spans="23:63">
      <c r="W58" s="72"/>
      <c r="X58" s="503"/>
      <c r="Y58" s="647" t="s">
        <v>460</v>
      </c>
      <c r="Z58" s="269"/>
      <c r="AA58" s="269">
        <f>'2.CO2-Sector'!AA58</f>
        <v>3708.1765263186926</v>
      </c>
      <c r="AB58" s="269">
        <f>'2.CO2-Sector'!AB58</f>
        <v>3533.1907270863771</v>
      </c>
      <c r="AC58" s="269">
        <f>'2.CO2-Sector'!AC58</f>
        <v>3217.0442848211978</v>
      </c>
      <c r="AD58" s="269">
        <f>'2.CO2-Sector'!AD58</f>
        <v>3050.2431791582135</v>
      </c>
      <c r="AE58" s="269">
        <f>'2.CO2-Sector'!AE58</f>
        <v>3093.0442278672708</v>
      </c>
      <c r="AF58" s="269">
        <f>'2.CO2-Sector'!AF58</f>
        <v>3075.2816153963959</v>
      </c>
      <c r="AG58" s="269">
        <f>'2.CO2-Sector'!AG58</f>
        <v>3007.0154094505901</v>
      </c>
      <c r="AH58" s="269">
        <f>'2.CO2-Sector'!AH58</f>
        <v>2881.7956598352926</v>
      </c>
      <c r="AI58" s="269">
        <f>'2.CO2-Sector'!AI58</f>
        <v>2753.1104850230049</v>
      </c>
      <c r="AJ58" s="269">
        <f>'2.CO2-Sector'!AJ58</f>
        <v>2753.2282864316944</v>
      </c>
      <c r="AK58" s="269">
        <f>'2.CO2-Sector'!AK58</f>
        <v>2818.774429069344</v>
      </c>
      <c r="AL58" s="269">
        <f>'2.CO2-Sector'!AL58</f>
        <v>2891.7730438380254</v>
      </c>
      <c r="AM58" s="269">
        <f>'2.CO2-Sector'!AM58</f>
        <v>2354.2665281552713</v>
      </c>
      <c r="AN58" s="269">
        <f>'2.CO2-Sector'!AN58</f>
        <v>2075.5643644676502</v>
      </c>
      <c r="AO58" s="269">
        <f>'2.CO2-Sector'!AO58</f>
        <v>2017.3517068935328</v>
      </c>
      <c r="AP58" s="269">
        <f>'2.CO2-Sector'!AP58</f>
        <v>2182.0779794800856</v>
      </c>
      <c r="AQ58" s="269">
        <f>'2.CO2-Sector'!AQ58</f>
        <v>2300.3083544782326</v>
      </c>
      <c r="AR58" s="269">
        <f>'2.CO2-Sector'!AR58</f>
        <v>2425.0571053996468</v>
      </c>
      <c r="AS58" s="269">
        <f>'2.CO2-Sector'!AS58</f>
        <v>2202.6710518751174</v>
      </c>
      <c r="AT58" s="269">
        <f>'2.CO2-Sector'!AT58</f>
        <v>2045.4111716121363</v>
      </c>
      <c r="AU58" s="269">
        <f>'2.CO2-Sector'!AU58</f>
        <v>2084.8690648602601</v>
      </c>
      <c r="AV58" s="269">
        <f>'2.CO2-Sector'!AV58</f>
        <v>2159.2473939702572</v>
      </c>
      <c r="AW58" s="269">
        <f>'2.CO2-Sector'!AW58</f>
        <v>2322.4639781075998</v>
      </c>
      <c r="AX58" s="269">
        <f>'2.CO2-Sector'!AX58</f>
        <v>2520.2624214169236</v>
      </c>
      <c r="AY58" s="229"/>
      <c r="AZ58" s="229"/>
      <c r="BA58" s="229"/>
      <c r="BB58" s="229"/>
      <c r="BC58" s="229"/>
      <c r="BD58" s="229"/>
      <c r="BE58" s="229"/>
      <c r="BF58" s="269"/>
      <c r="BG58" s="56"/>
    </row>
    <row r="59" spans="23:63">
      <c r="W59" s="72"/>
      <c r="X59" s="504" t="s">
        <v>81</v>
      </c>
      <c r="Y59" s="505"/>
      <c r="Z59" s="264"/>
      <c r="AA59" s="263">
        <v>6976.7392775741373</v>
      </c>
      <c r="AB59" s="263">
        <v>6949.8288291439412</v>
      </c>
      <c r="AC59" s="263">
        <v>6801.0335427212449</v>
      </c>
      <c r="AD59" s="263">
        <v>6346.4656634622397</v>
      </c>
      <c r="AE59" s="263">
        <v>6765.8469537634464</v>
      </c>
      <c r="AF59" s="263">
        <v>6941.3944102822879</v>
      </c>
      <c r="AG59" s="263">
        <v>7044.5635318035675</v>
      </c>
      <c r="AH59" s="263">
        <v>7029.1917997522596</v>
      </c>
      <c r="AI59" s="263">
        <v>6396.0472395387951</v>
      </c>
      <c r="AJ59" s="263">
        <v>6906.0610224154989</v>
      </c>
      <c r="AK59" s="263">
        <v>6771.2177725959664</v>
      </c>
      <c r="AL59" s="263">
        <v>6310.9663984689914</v>
      </c>
      <c r="AM59" s="263">
        <v>6217.5745888601687</v>
      </c>
      <c r="AN59" s="263">
        <v>6015.2858054980497</v>
      </c>
      <c r="AO59" s="263">
        <v>6097.0144230049646</v>
      </c>
      <c r="AP59" s="263">
        <v>5757.3738172331432</v>
      </c>
      <c r="AQ59" s="263">
        <v>5838.472010137064</v>
      </c>
      <c r="AR59" s="263">
        <v>5931.0312756971953</v>
      </c>
      <c r="AS59" s="263">
        <v>5073.5039392361386</v>
      </c>
      <c r="AT59" s="263">
        <v>4837.1676816604713</v>
      </c>
      <c r="AU59" s="263">
        <v>5389.64207134347</v>
      </c>
      <c r="AV59" s="263">
        <v>5067.052519667156</v>
      </c>
      <c r="AW59" s="263">
        <v>4617.793792071845</v>
      </c>
      <c r="AX59" s="263">
        <v>4757.4782925073614</v>
      </c>
      <c r="AY59" s="234"/>
      <c r="AZ59" s="234"/>
      <c r="BA59" s="234"/>
      <c r="BB59" s="234"/>
      <c r="BC59" s="234"/>
      <c r="BD59" s="234"/>
      <c r="BE59" s="234"/>
      <c r="BF59" s="264"/>
      <c r="BG59" s="56"/>
    </row>
    <row r="60" spans="23:63">
      <c r="W60" s="72"/>
      <c r="X60" s="506"/>
      <c r="Y60" s="280" t="s">
        <v>94</v>
      </c>
      <c r="Z60" s="267"/>
      <c r="AA60" s="267">
        <f>'2.CO2-Sector'!AA60</f>
        <v>3415.9647954547263</v>
      </c>
      <c r="AB60" s="267">
        <f>'2.CO2-Sector'!AB60</f>
        <v>3362.2450836964763</v>
      </c>
      <c r="AC60" s="267">
        <f>'2.CO2-Sector'!AC60</f>
        <v>3389.6622568879811</v>
      </c>
      <c r="AD60" s="267">
        <f>'2.CO2-Sector'!AD60</f>
        <v>3215.7617554918893</v>
      </c>
      <c r="AE60" s="267">
        <f>'2.CO2-Sector'!AE60</f>
        <v>3421.7058201059876</v>
      </c>
      <c r="AF60" s="267">
        <f>'2.CO2-Sector'!AF60</f>
        <v>3455.7311845199329</v>
      </c>
      <c r="AG60" s="267">
        <f>'2.CO2-Sector'!AG60</f>
        <v>3481.0703981591801</v>
      </c>
      <c r="AH60" s="267">
        <f>'2.CO2-Sector'!AH60</f>
        <v>3391.4144586473922</v>
      </c>
      <c r="AI60" s="267">
        <f>'2.CO2-Sector'!AI60</f>
        <v>3007.3838059071368</v>
      </c>
      <c r="AJ60" s="267">
        <f>'2.CO2-Sector'!AJ60</f>
        <v>3305.1376515600991</v>
      </c>
      <c r="AK60" s="267">
        <f>'2.CO2-Sector'!AK60</f>
        <v>3183.0712598808195</v>
      </c>
      <c r="AL60" s="267">
        <f>'2.CO2-Sector'!AL60</f>
        <v>2967.6928263043269</v>
      </c>
      <c r="AM60" s="267">
        <f>'2.CO2-Sector'!AM60</f>
        <v>2735.829694464479</v>
      </c>
      <c r="AN60" s="267">
        <f>'2.CO2-Sector'!AN60</f>
        <v>2457.0750376351916</v>
      </c>
      <c r="AO60" s="267">
        <f>'2.CO2-Sector'!AO60</f>
        <v>2466.5204063738406</v>
      </c>
      <c r="AP60" s="267">
        <f>'2.CO2-Sector'!AP60</f>
        <v>2163.5904622113367</v>
      </c>
      <c r="AQ60" s="267">
        <f>'2.CO2-Sector'!AQ60</f>
        <v>2196.240473420381</v>
      </c>
      <c r="AR60" s="267">
        <f>'2.CO2-Sector'!AR60</f>
        <v>2255.897996460219</v>
      </c>
      <c r="AS60" s="267">
        <f>'2.CO2-Sector'!AS60</f>
        <v>2003.5568247993585</v>
      </c>
      <c r="AT60" s="267">
        <f>'2.CO2-Sector'!AT60</f>
        <v>1919.7536297047582</v>
      </c>
      <c r="AU60" s="267">
        <f>'2.CO2-Sector'!AU60</f>
        <v>2119.2525946780574</v>
      </c>
      <c r="AV60" s="267">
        <f>'2.CO2-Sector'!AV60</f>
        <v>2004.4154689092252</v>
      </c>
      <c r="AW60" s="267">
        <f>'2.CO2-Sector'!AW60</f>
        <v>1851.5943895709561</v>
      </c>
      <c r="AX60" s="267">
        <f>'2.CO2-Sector'!AX60</f>
        <v>1929.7512921329001</v>
      </c>
      <c r="AY60" s="236"/>
      <c r="AZ60" s="236"/>
      <c r="BA60" s="236"/>
      <c r="BB60" s="236"/>
      <c r="BC60" s="236"/>
      <c r="BD60" s="236"/>
      <c r="BE60" s="236"/>
      <c r="BF60" s="267"/>
      <c r="BG60" s="56"/>
    </row>
    <row r="61" spans="23:63">
      <c r="W61" s="72"/>
      <c r="X61" s="507"/>
      <c r="Y61" s="647" t="s">
        <v>313</v>
      </c>
      <c r="Z61" s="269"/>
      <c r="AA61" s="269">
        <f>'2.CO2-Sector'!AA61</f>
        <v>3560.774482119411</v>
      </c>
      <c r="AB61" s="269">
        <f>'2.CO2-Sector'!AB61</f>
        <v>3587.5837454474649</v>
      </c>
      <c r="AC61" s="269">
        <f>'2.CO2-Sector'!AC61</f>
        <v>3411.3712858332638</v>
      </c>
      <c r="AD61" s="269">
        <f>'2.CO2-Sector'!AD61</f>
        <v>3130.7039079703504</v>
      </c>
      <c r="AE61" s="269">
        <f>'2.CO2-Sector'!AE61</f>
        <v>3344.1411336574588</v>
      </c>
      <c r="AF61" s="269">
        <f>'2.CO2-Sector'!AF61</f>
        <v>3485.6632257623551</v>
      </c>
      <c r="AG61" s="269">
        <f>'2.CO2-Sector'!AG61</f>
        <v>3563.4931336443874</v>
      </c>
      <c r="AH61" s="269">
        <f>'2.CO2-Sector'!AH61</f>
        <v>3637.7773411048674</v>
      </c>
      <c r="AI61" s="269">
        <f>'2.CO2-Sector'!AI61</f>
        <v>3388.6634336316583</v>
      </c>
      <c r="AJ61" s="269">
        <f>'2.CO2-Sector'!AJ61</f>
        <v>3600.9233708553998</v>
      </c>
      <c r="AK61" s="269">
        <f>'2.CO2-Sector'!AK61</f>
        <v>3588.1465127151469</v>
      </c>
      <c r="AL61" s="269">
        <f>'2.CO2-Sector'!AL61</f>
        <v>3343.2735721646645</v>
      </c>
      <c r="AM61" s="269">
        <f>'2.CO2-Sector'!AM61</f>
        <v>3481.7448943956897</v>
      </c>
      <c r="AN61" s="269">
        <f>'2.CO2-Sector'!AN61</f>
        <v>3558.2107678628581</v>
      </c>
      <c r="AO61" s="269">
        <f>'2.CO2-Sector'!AO61</f>
        <v>3630.4940166311239</v>
      </c>
      <c r="AP61" s="269">
        <f>'2.CO2-Sector'!AP61</f>
        <v>3593.7833550218065</v>
      </c>
      <c r="AQ61" s="269">
        <f>'2.CO2-Sector'!AQ61</f>
        <v>3642.231536716683</v>
      </c>
      <c r="AR61" s="269">
        <f>'2.CO2-Sector'!AR61</f>
        <v>3675.1332792369763</v>
      </c>
      <c r="AS61" s="269">
        <f>'2.CO2-Sector'!AS61</f>
        <v>3069.9471144367799</v>
      </c>
      <c r="AT61" s="269">
        <f>'2.CO2-Sector'!AT61</f>
        <v>2917.4140519557131</v>
      </c>
      <c r="AU61" s="269">
        <f>'2.CO2-Sector'!AU61</f>
        <v>3270.3894766654125</v>
      </c>
      <c r="AV61" s="269">
        <f>'2.CO2-Sector'!AV61</f>
        <v>3062.6370507579309</v>
      </c>
      <c r="AW61" s="269">
        <f>'2.CO2-Sector'!AW61</f>
        <v>2766.1994025008889</v>
      </c>
      <c r="AX61" s="269">
        <f>'2.CO2-Sector'!AX61</f>
        <v>2827.7270003744616</v>
      </c>
      <c r="AY61" s="228"/>
      <c r="AZ61" s="228"/>
      <c r="BA61" s="228"/>
      <c r="BB61" s="228"/>
      <c r="BC61" s="228"/>
      <c r="BD61" s="228"/>
      <c r="BE61" s="228"/>
      <c r="BF61" s="269"/>
      <c r="BG61" s="56"/>
    </row>
    <row r="62" spans="23:63" ht="14.4" thickBot="1">
      <c r="W62" s="72"/>
      <c r="X62" s="653" t="s">
        <v>201</v>
      </c>
      <c r="Y62" s="654"/>
      <c r="Z62" s="655"/>
      <c r="AA62" s="655">
        <f>'2.CO2-Sector'!AA62</f>
        <v>7272.6777564109443</v>
      </c>
      <c r="AB62" s="655">
        <f>'2.CO2-Sector'!AB62</f>
        <v>7091.3051068401783</v>
      </c>
      <c r="AC62" s="655">
        <f>'2.CO2-Sector'!AC62</f>
        <v>6795.7544395749819</v>
      </c>
      <c r="AD62" s="655">
        <f>'2.CO2-Sector'!AD62</f>
        <v>6651.9740947452492</v>
      </c>
      <c r="AE62" s="655">
        <f>'2.CO2-Sector'!AE62</f>
        <v>6655.8034928775596</v>
      </c>
      <c r="AF62" s="655">
        <f>'2.CO2-Sector'!AF62</f>
        <v>6849.3419323986427</v>
      </c>
      <c r="AG62" s="655">
        <f>'2.CO2-Sector'!AG62</f>
        <v>6870.4038236900651</v>
      </c>
      <c r="AH62" s="655">
        <f>'2.CO2-Sector'!AH62</f>
        <v>6834.1510240677953</v>
      </c>
      <c r="AI62" s="655">
        <f>'2.CO2-Sector'!AI62</f>
        <v>6545.6066837270355</v>
      </c>
      <c r="AJ62" s="655">
        <f>'2.CO2-Sector'!AJ62</f>
        <v>6463.3276871717408</v>
      </c>
      <c r="AK62" s="655">
        <f>'2.CO2-Sector'!AK62</f>
        <v>6739.8565165465679</v>
      </c>
      <c r="AL62" s="655">
        <f>'2.CO2-Sector'!AL62</f>
        <v>6762.8904670449056</v>
      </c>
      <c r="AM62" s="655">
        <f>'2.CO2-Sector'!AM62</f>
        <v>6598.2052502054285</v>
      </c>
      <c r="AN62" s="655">
        <f>'2.CO2-Sector'!AN62</f>
        <v>6366.8929099048455</v>
      </c>
      <c r="AO62" s="655">
        <f>'2.CO2-Sector'!AO62</f>
        <v>6483.6261181309301</v>
      </c>
      <c r="AP62" s="655">
        <f>'2.CO2-Sector'!AP62</f>
        <v>6498.0266564312305</v>
      </c>
      <c r="AQ62" s="655">
        <f>'2.CO2-Sector'!AQ62</f>
        <v>6573.5583062552014</v>
      </c>
      <c r="AR62" s="655">
        <f>'2.CO2-Sector'!AR62</f>
        <v>6704.7480687177622</v>
      </c>
      <c r="AS62" s="655">
        <f>'2.CO2-Sector'!AS62</f>
        <v>6248.4496119238083</v>
      </c>
      <c r="AT62" s="655">
        <f>'2.CO2-Sector'!AT62</f>
        <v>5479.4483505469589</v>
      </c>
      <c r="AU62" s="655">
        <f>'2.CO2-Sector'!AU62</f>
        <v>6113.672177937824</v>
      </c>
      <c r="AV62" s="655">
        <f>'2.CO2-Sector'!AV62</f>
        <v>5979.8892906385936</v>
      </c>
      <c r="AW62" s="655">
        <f>'2.CO2-Sector'!AW62</f>
        <v>6102.395489816101</v>
      </c>
      <c r="AX62" s="655">
        <f>'2.CO2-Sector'!AX62</f>
        <v>6300.6042054179907</v>
      </c>
      <c r="AY62" s="656"/>
      <c r="AZ62" s="656"/>
      <c r="BA62" s="656"/>
      <c r="BB62" s="656"/>
      <c r="BC62" s="656"/>
      <c r="BD62" s="656"/>
      <c r="BE62" s="656"/>
      <c r="BF62" s="655"/>
      <c r="BG62" s="186"/>
    </row>
    <row r="63" spans="23:63">
      <c r="W63" s="72"/>
      <c r="X63" s="662" t="s">
        <v>308</v>
      </c>
      <c r="Y63" s="658"/>
      <c r="Z63" s="672"/>
      <c r="AA63" s="672">
        <f>'2.CO2-Sector'!AA63</f>
        <v>392.2115747823533</v>
      </c>
      <c r="AB63" s="672">
        <f>'2.CO2-Sector'!AB63</f>
        <v>391.20870773207713</v>
      </c>
      <c r="AC63" s="672">
        <f>'2.CO2-Sector'!AC63</f>
        <v>394.69191372831608</v>
      </c>
      <c r="AD63" s="672">
        <f>'2.CO2-Sector'!AD63</f>
        <v>387.28455038200428</v>
      </c>
      <c r="AE63" s="672">
        <f>'2.CO2-Sector'!AE63</f>
        <v>408.11427272873993</v>
      </c>
      <c r="AF63" s="672">
        <f>'2.CO2-Sector'!AF63</f>
        <v>390.26991245118251</v>
      </c>
      <c r="AG63" s="672">
        <f>'2.CO2-Sector'!AG63</f>
        <v>409.45497383298971</v>
      </c>
      <c r="AH63" s="672">
        <f>'2.CO2-Sector'!AH63</f>
        <v>408.23503531559572</v>
      </c>
      <c r="AI63" s="672">
        <f>'2.CO2-Sector'!AI63</f>
        <v>395.12518521960675</v>
      </c>
      <c r="AJ63" s="672">
        <f>'2.CO2-Sector'!AJ63</f>
        <v>391.00347746330442</v>
      </c>
      <c r="AK63" s="672">
        <f>'2.CO2-Sector'!AK63</f>
        <v>385.48037346198004</v>
      </c>
      <c r="AL63" s="672">
        <f>'2.CO2-Sector'!AL63</f>
        <v>371.72499883580087</v>
      </c>
      <c r="AM63" s="672">
        <f>'2.CO2-Sector'!AM63</f>
        <v>374.28831125098873</v>
      </c>
      <c r="AN63" s="672">
        <f>'2.CO2-Sector'!AN63</f>
        <v>369.97784837089449</v>
      </c>
      <c r="AO63" s="672">
        <f>'2.CO2-Sector'!AO63</f>
        <v>362.66948366849522</v>
      </c>
      <c r="AP63" s="672">
        <f>'2.CO2-Sector'!AP63</f>
        <v>360.95837555982268</v>
      </c>
      <c r="AQ63" s="672">
        <f>'2.CO2-Sector'!AQ63</f>
        <v>367.77988596684736</v>
      </c>
      <c r="AR63" s="672">
        <f>'2.CO2-Sector'!AR63</f>
        <v>356.47324092173704</v>
      </c>
      <c r="AS63" s="672">
        <f>'2.CO2-Sector'!AS63</f>
        <v>328.96592491056629</v>
      </c>
      <c r="AT63" s="672">
        <f>'2.CO2-Sector'!AT63</f>
        <v>332.91800374885946</v>
      </c>
      <c r="AU63" s="672">
        <f>'2.CO2-Sector'!AU63</f>
        <v>338.84905169587074</v>
      </c>
      <c r="AV63" s="672">
        <f>'2.CO2-Sector'!AV63</f>
        <v>315.66639833858193</v>
      </c>
      <c r="AW63" s="672">
        <f>'2.CO2-Sector'!AW63</f>
        <v>288.99320344769791</v>
      </c>
      <c r="AX63" s="672">
        <f>'2.CO2-Sector'!AX63</f>
        <v>299.08829346909516</v>
      </c>
      <c r="AY63" s="673"/>
      <c r="AZ63" s="673"/>
      <c r="BA63" s="673"/>
      <c r="BB63" s="673"/>
      <c r="BC63" s="673"/>
      <c r="BD63" s="673"/>
      <c r="BE63" s="673"/>
      <c r="BF63" s="672"/>
      <c r="BG63" s="645"/>
    </row>
    <row r="64" spans="23:63" ht="14.4" thickBot="1">
      <c r="W64" s="768"/>
      <c r="X64" s="773" t="s">
        <v>309</v>
      </c>
      <c r="Y64" s="649"/>
      <c r="Z64" s="650"/>
      <c r="AA64" s="650">
        <f>'2.CO2-Sector'!AA64</f>
        <v>64.269360000000034</v>
      </c>
      <c r="AB64" s="650">
        <f>'2.CO2-Sector'!AB64</f>
        <v>66.774960000000021</v>
      </c>
      <c r="AC64" s="650">
        <f>'2.CO2-Sector'!AC64</f>
        <v>65.269890000000032</v>
      </c>
      <c r="AD64" s="650">
        <f>'2.CO2-Sector'!AD64</f>
        <v>59.562630000000013</v>
      </c>
      <c r="AE64" s="650">
        <f>'2.CO2-Sector'!AE64</f>
        <v>66.796740000000028</v>
      </c>
      <c r="AF64" s="650">
        <f>'2.CO2-Sector'!AF64</f>
        <v>71.53767000000002</v>
      </c>
      <c r="AG64" s="650">
        <f>'2.CO2-Sector'!AG64</f>
        <v>79.673940000000016</v>
      </c>
      <c r="AH64" s="650">
        <f>'2.CO2-Sector'!AH64</f>
        <v>86.091840000000047</v>
      </c>
      <c r="AI64" s="650">
        <f>'2.CO2-Sector'!AI64</f>
        <v>86.494950000000074</v>
      </c>
      <c r="AJ64" s="650">
        <f>'2.CO2-Sector'!AJ64</f>
        <v>89.325630000000018</v>
      </c>
      <c r="AK64" s="650">
        <f>'2.CO2-Sector'!AK64</f>
        <v>86.501700000000056</v>
      </c>
      <c r="AL64" s="650">
        <f>'2.CO2-Sector'!AL64</f>
        <v>78.216390000000018</v>
      </c>
      <c r="AM64" s="650">
        <f>'2.CO2-Sector'!AM64</f>
        <v>79.868430000000075</v>
      </c>
      <c r="AN64" s="650">
        <f>'2.CO2-Sector'!AN64</f>
        <v>85.328729999999979</v>
      </c>
      <c r="AO64" s="650">
        <f>'2.CO2-Sector'!AO64</f>
        <v>86.292000000000002</v>
      </c>
      <c r="AP64" s="650">
        <f>'2.CO2-Sector'!AP64</f>
        <v>90.051119999999997</v>
      </c>
      <c r="AQ64" s="650">
        <f>'2.CO2-Sector'!AQ64</f>
        <v>87.519690000000054</v>
      </c>
      <c r="AR64" s="650">
        <f>'2.CO2-Sector'!AR64</f>
        <v>86.161680000000047</v>
      </c>
      <c r="AS64" s="650">
        <f>'2.CO2-Sector'!AS64</f>
        <v>71.546490000000006</v>
      </c>
      <c r="AT64" s="650">
        <f>'2.CO2-Sector'!AT64</f>
        <v>71.293230000000023</v>
      </c>
      <c r="AU64" s="650">
        <f>'2.CO2-Sector'!AU64</f>
        <v>75.854340000000036</v>
      </c>
      <c r="AV64" s="650">
        <f>'2.CO2-Sector'!AV64</f>
        <v>75.809160000000048</v>
      </c>
      <c r="AW64" s="650">
        <f>'2.CO2-Sector'!AW64</f>
        <v>76.408650000000023</v>
      </c>
      <c r="AX64" s="650">
        <f>'2.CO2-Sector'!AX64</f>
        <v>82.328850000000017</v>
      </c>
      <c r="AY64" s="651"/>
      <c r="AZ64" s="651"/>
      <c r="BA64" s="651"/>
      <c r="BB64" s="651"/>
      <c r="BC64" s="651"/>
      <c r="BD64" s="651"/>
      <c r="BE64" s="651"/>
      <c r="BF64" s="650"/>
      <c r="BG64" s="645"/>
    </row>
    <row r="65" spans="1:60" ht="14.4" thickBot="1">
      <c r="W65" s="801" t="s">
        <v>314</v>
      </c>
      <c r="X65" s="774"/>
      <c r="Y65" s="775"/>
      <c r="Z65" s="667"/>
      <c r="AA65" s="776">
        <f t="shared" ref="AA65:AX65" si="10">SUM(AA66:AA67)</f>
        <v>608.8830323714285</v>
      </c>
      <c r="AB65" s="776">
        <f t="shared" si="10"/>
        <v>547.87568817142858</v>
      </c>
      <c r="AC65" s="776">
        <f t="shared" si="10"/>
        <v>493.0069734857143</v>
      </c>
      <c r="AD65" s="776">
        <f t="shared" si="10"/>
        <v>523.52121873333328</v>
      </c>
      <c r="AE65" s="776">
        <f t="shared" si="10"/>
        <v>342.54281495238104</v>
      </c>
      <c r="AF65" s="776">
        <f t="shared" si="10"/>
        <v>359.12538566666672</v>
      </c>
      <c r="AG65" s="776">
        <f t="shared" si="10"/>
        <v>349.6185054476191</v>
      </c>
      <c r="AH65" s="776">
        <f t="shared" si="10"/>
        <v>371.50371699047616</v>
      </c>
      <c r="AI65" s="776">
        <f t="shared" si="10"/>
        <v>376.93193486666661</v>
      </c>
      <c r="AJ65" s="776">
        <f t="shared" si="10"/>
        <v>370.29462349523817</v>
      </c>
      <c r="AK65" s="776">
        <f t="shared" si="10"/>
        <v>442.53070567619039</v>
      </c>
      <c r="AL65" s="776">
        <f t="shared" si="10"/>
        <v>367.68445549523807</v>
      </c>
      <c r="AM65" s="776">
        <f t="shared" si="10"/>
        <v>408.14204954285714</v>
      </c>
      <c r="AN65" s="776">
        <f t="shared" si="10"/>
        <v>430.18884228571432</v>
      </c>
      <c r="AO65" s="776">
        <f t="shared" si="10"/>
        <v>402.22257040952377</v>
      </c>
      <c r="AP65" s="776">
        <f t="shared" si="10"/>
        <v>410.55994037142864</v>
      </c>
      <c r="AQ65" s="776">
        <f t="shared" si="10"/>
        <v>383.4825898095238</v>
      </c>
      <c r="AR65" s="776">
        <f t="shared" si="10"/>
        <v>500.07924591428571</v>
      </c>
      <c r="AS65" s="776">
        <f t="shared" si="10"/>
        <v>439.97515058095235</v>
      </c>
      <c r="AT65" s="776">
        <f t="shared" si="10"/>
        <v>390.10057879047622</v>
      </c>
      <c r="AU65" s="776">
        <f t="shared" si="10"/>
        <v>402.94034859047622</v>
      </c>
      <c r="AV65" s="776">
        <f t="shared" si="10"/>
        <v>408.54127652380953</v>
      </c>
      <c r="AW65" s="776">
        <f t="shared" si="10"/>
        <v>531.74034665714294</v>
      </c>
      <c r="AX65" s="776">
        <f t="shared" si="10"/>
        <v>531.74034665714294</v>
      </c>
      <c r="AY65" s="663"/>
      <c r="AZ65" s="663"/>
      <c r="BA65" s="663"/>
      <c r="BB65" s="663"/>
      <c r="BC65" s="663"/>
      <c r="BD65" s="663"/>
      <c r="BE65" s="663"/>
      <c r="BF65" s="776"/>
      <c r="BG65" s="645"/>
    </row>
    <row r="66" spans="1:60" ht="14.4" thickBot="1">
      <c r="W66" s="769"/>
      <c r="X66" s="669" t="s">
        <v>311</v>
      </c>
      <c r="Y66" s="668"/>
      <c r="Z66" s="670"/>
      <c r="AA66" s="670">
        <f>'2.CO2-Sector'!AA66</f>
        <v>550.23920379999993</v>
      </c>
      <c r="AB66" s="670">
        <f>'2.CO2-Sector'!AB66</f>
        <v>527.37032626666667</v>
      </c>
      <c r="AC66" s="670">
        <f>'2.CO2-Sector'!AC66</f>
        <v>477.13732586666669</v>
      </c>
      <c r="AD66" s="670">
        <f>'2.CO2-Sector'!AD66</f>
        <v>481.58261873333328</v>
      </c>
      <c r="AE66" s="670">
        <f>'2.CO2-Sector'!AE66</f>
        <v>292.75650066666674</v>
      </c>
      <c r="AF66" s="670">
        <f>'2.CO2-Sector'!AF66</f>
        <v>303.52845233333341</v>
      </c>
      <c r="AG66" s="670">
        <f>'2.CO2-Sector'!AG66</f>
        <v>292.73561973333341</v>
      </c>
      <c r="AH66" s="670">
        <f>'2.CO2-Sector'!AH66</f>
        <v>303.65330746666666</v>
      </c>
      <c r="AI66" s="670">
        <f>'2.CO2-Sector'!AI66</f>
        <v>300.00380153333327</v>
      </c>
      <c r="AJ66" s="670">
        <f>'2.CO2-Sector'!AJ66</f>
        <v>293.56731873333337</v>
      </c>
      <c r="AK66" s="670">
        <f>'2.CO2-Sector'!AK66</f>
        <v>332.90198186666657</v>
      </c>
      <c r="AL66" s="670">
        <f>'2.CO2-Sector'!AL66</f>
        <v>247.34728406666662</v>
      </c>
      <c r="AM66" s="670">
        <f>'2.CO2-Sector'!AM66</f>
        <v>269.91772573333333</v>
      </c>
      <c r="AN66" s="670">
        <f>'2.CO2-Sector'!AN66</f>
        <v>246.39832800000002</v>
      </c>
      <c r="AO66" s="670">
        <f>'2.CO2-Sector'!AO66</f>
        <v>236.30097993333328</v>
      </c>
      <c r="AP66" s="670">
        <f>'2.CO2-Sector'!AP66</f>
        <v>231.29451180000001</v>
      </c>
      <c r="AQ66" s="670">
        <f>'2.CO2-Sector'!AQ66</f>
        <v>230.36059933333334</v>
      </c>
      <c r="AR66" s="670">
        <f>'2.CO2-Sector'!AR66</f>
        <v>325.00062686666666</v>
      </c>
      <c r="AS66" s="670">
        <f>'2.CO2-Sector'!AS66</f>
        <v>305.7365982</v>
      </c>
      <c r="AT66" s="670">
        <f>'2.CO2-Sector'!AT66</f>
        <v>270.15270260000005</v>
      </c>
      <c r="AU66" s="670">
        <f>'2.CO2-Sector'!AU66</f>
        <v>242.88427239999999</v>
      </c>
      <c r="AV66" s="670">
        <f>'2.CO2-Sector'!AV66</f>
        <v>246.77580033333334</v>
      </c>
      <c r="AW66" s="670">
        <f>'2.CO2-Sector'!AW66</f>
        <v>369.97487046666669</v>
      </c>
      <c r="AX66" s="670">
        <f>'2.CO2-Sector'!AX66</f>
        <v>369.97487046666669</v>
      </c>
      <c r="AY66" s="664"/>
      <c r="AZ66" s="664"/>
      <c r="BA66" s="664"/>
      <c r="BB66" s="664"/>
      <c r="BC66" s="664"/>
      <c r="BD66" s="664"/>
      <c r="BE66" s="664"/>
      <c r="BF66" s="670"/>
      <c r="BG66" s="645"/>
    </row>
    <row r="67" spans="1:60" ht="14.4" thickBot="1">
      <c r="W67" s="770"/>
      <c r="X67" s="772" t="s">
        <v>312</v>
      </c>
      <c r="Y67" s="665"/>
      <c r="Z67" s="666"/>
      <c r="AA67" s="666">
        <f>'2.CO2-Sector'!AA67</f>
        <v>58.643828571428571</v>
      </c>
      <c r="AB67" s="666">
        <f>'2.CO2-Sector'!AB67</f>
        <v>20.505361904761902</v>
      </c>
      <c r="AC67" s="666">
        <f>'2.CO2-Sector'!AC67</f>
        <v>15.869647619047624</v>
      </c>
      <c r="AD67" s="666">
        <f>'2.CO2-Sector'!AD67</f>
        <v>41.938600000000008</v>
      </c>
      <c r="AE67" s="666">
        <f>'2.CO2-Sector'!AE67</f>
        <v>49.786314285714298</v>
      </c>
      <c r="AF67" s="666">
        <f>'2.CO2-Sector'!AF67</f>
        <v>55.59693333333334</v>
      </c>
      <c r="AG67" s="666">
        <f>'2.CO2-Sector'!AG67</f>
        <v>56.88288571428572</v>
      </c>
      <c r="AH67" s="666">
        <f>'2.CO2-Sector'!AH67</f>
        <v>67.850409523809532</v>
      </c>
      <c r="AI67" s="666">
        <f>'2.CO2-Sector'!AI67</f>
        <v>76.928133333333349</v>
      </c>
      <c r="AJ67" s="666">
        <f>'2.CO2-Sector'!AJ67</f>
        <v>76.727304761904776</v>
      </c>
      <c r="AK67" s="666">
        <f>'2.CO2-Sector'!AK67</f>
        <v>109.62872380952382</v>
      </c>
      <c r="AL67" s="666">
        <f>'2.CO2-Sector'!AL67</f>
        <v>120.33717142857144</v>
      </c>
      <c r="AM67" s="666">
        <f>'2.CO2-Sector'!AM67</f>
        <v>138.22432380952381</v>
      </c>
      <c r="AN67" s="666">
        <f>'2.CO2-Sector'!AN67</f>
        <v>183.79051428571429</v>
      </c>
      <c r="AO67" s="666">
        <f>'2.CO2-Sector'!AO67</f>
        <v>165.92159047619046</v>
      </c>
      <c r="AP67" s="666">
        <f>'2.CO2-Sector'!AP67</f>
        <v>179.2654285714286</v>
      </c>
      <c r="AQ67" s="666">
        <f>'2.CO2-Sector'!AQ67</f>
        <v>153.12199047619049</v>
      </c>
      <c r="AR67" s="666">
        <f>'2.CO2-Sector'!AR67</f>
        <v>175.07861904761904</v>
      </c>
      <c r="AS67" s="666">
        <f>'2.CO2-Sector'!AS67</f>
        <v>134.23855238095237</v>
      </c>
      <c r="AT67" s="666">
        <f>'2.CO2-Sector'!AT67</f>
        <v>119.94787619047619</v>
      </c>
      <c r="AU67" s="666">
        <f>'2.CO2-Sector'!AU67</f>
        <v>160.05607619047623</v>
      </c>
      <c r="AV67" s="666">
        <f>'2.CO2-Sector'!AV67</f>
        <v>161.76547619047619</v>
      </c>
      <c r="AW67" s="666">
        <f>'2.CO2-Sector'!AW67</f>
        <v>161.76547619047619</v>
      </c>
      <c r="AX67" s="666">
        <f>'2.CO2-Sector'!AX67</f>
        <v>161.76547619047619</v>
      </c>
      <c r="AY67" s="664"/>
      <c r="AZ67" s="664"/>
      <c r="BA67" s="664"/>
      <c r="BB67" s="664"/>
      <c r="BC67" s="664"/>
      <c r="BD67" s="664"/>
      <c r="BE67" s="664"/>
      <c r="BF67" s="666"/>
      <c r="BG67" s="645"/>
    </row>
    <row r="68" spans="1:60" ht="14.4" thickBot="1">
      <c r="W68" s="800" t="s">
        <v>373</v>
      </c>
      <c r="X68" s="778"/>
      <c r="Y68" s="779"/>
      <c r="Z68" s="283"/>
      <c r="AA68" s="781">
        <f t="shared" ref="AA68:AX68" si="11">SUM(AA69:AA71)</f>
        <v>22442.24850647711</v>
      </c>
      <c r="AB68" s="781">
        <f t="shared" si="11"/>
        <v>22772.197932579678</v>
      </c>
      <c r="AC68" s="781">
        <f t="shared" si="11"/>
        <v>24185.910196671524</v>
      </c>
      <c r="AD68" s="781">
        <f t="shared" si="11"/>
        <v>23707.083316130578</v>
      </c>
      <c r="AE68" s="781">
        <f t="shared" si="11"/>
        <v>26885.936655655431</v>
      </c>
      <c r="AF68" s="781">
        <f t="shared" si="11"/>
        <v>27440.469095845197</v>
      </c>
      <c r="AG68" s="781">
        <f t="shared" si="11"/>
        <v>28149.040447543841</v>
      </c>
      <c r="AH68" s="781">
        <f t="shared" si="11"/>
        <v>29490.905484674193</v>
      </c>
      <c r="AI68" s="781">
        <f t="shared" si="11"/>
        <v>29874.765113239671</v>
      </c>
      <c r="AJ68" s="781">
        <f t="shared" si="11"/>
        <v>29939.582269965387</v>
      </c>
      <c r="AK68" s="781">
        <f t="shared" si="11"/>
        <v>31061.232310627696</v>
      </c>
      <c r="AL68" s="781">
        <f t="shared" si="11"/>
        <v>30851.188800154923</v>
      </c>
      <c r="AM68" s="781">
        <f t="shared" si="11"/>
        <v>31102.248097184147</v>
      </c>
      <c r="AN68" s="781">
        <f t="shared" si="11"/>
        <v>31861.906549380794</v>
      </c>
      <c r="AO68" s="781">
        <f t="shared" si="11"/>
        <v>31054.425986611608</v>
      </c>
      <c r="AP68" s="781">
        <f t="shared" si="11"/>
        <v>30064.351555127843</v>
      </c>
      <c r="AQ68" s="781">
        <f t="shared" si="11"/>
        <v>28281.64463178072</v>
      </c>
      <c r="AR68" s="781">
        <f t="shared" si="11"/>
        <v>28838.669705385604</v>
      </c>
      <c r="AS68" s="781">
        <f t="shared" si="11"/>
        <v>30178.492318356228</v>
      </c>
      <c r="AT68" s="781">
        <f t="shared" si="11"/>
        <v>26394.130873730384</v>
      </c>
      <c r="AU68" s="781">
        <f t="shared" si="11"/>
        <v>26887.718242593393</v>
      </c>
      <c r="AV68" s="781">
        <f t="shared" si="11"/>
        <v>26674.370624650233</v>
      </c>
      <c r="AW68" s="781">
        <f t="shared" si="11"/>
        <v>28493.980868370556</v>
      </c>
      <c r="AX68" s="781">
        <f t="shared" si="11"/>
        <v>28081.144703839629</v>
      </c>
      <c r="AY68" s="270"/>
      <c r="AZ68" s="270"/>
      <c r="BA68" s="270"/>
      <c r="BB68" s="270"/>
      <c r="BC68" s="270"/>
      <c r="BD68" s="270"/>
      <c r="BE68" s="270"/>
      <c r="BF68" s="283"/>
      <c r="BG68" s="75"/>
    </row>
    <row r="69" spans="1:60" ht="15" thickTop="1" thickBot="1">
      <c r="W69" s="771"/>
      <c r="X69" s="508" t="s">
        <v>202</v>
      </c>
      <c r="Y69" s="272"/>
      <c r="Z69" s="513"/>
      <c r="AA69" s="281">
        <f>'2.CO2-Sector'!AA69</f>
        <v>12424.358243728177</v>
      </c>
      <c r="AB69" s="281">
        <f>'2.CO2-Sector'!AB69</f>
        <v>12457.050510604888</v>
      </c>
      <c r="AC69" s="281">
        <f>'2.CO2-Sector'!AC69</f>
        <v>13491.881913312984</v>
      </c>
      <c r="AD69" s="281">
        <f>'2.CO2-Sector'!AD69</f>
        <v>13262.715116842475</v>
      </c>
      <c r="AE69" s="281">
        <f>'2.CO2-Sector'!AE69</f>
        <v>15754.880913536417</v>
      </c>
      <c r="AF69" s="281">
        <f>'2.CO2-Sector'!AF69</f>
        <v>16041.025518136634</v>
      </c>
      <c r="AG69" s="281">
        <f>'2.CO2-Sector'!AG69</f>
        <v>16484.720502588574</v>
      </c>
      <c r="AH69" s="281">
        <f>'2.CO2-Sector'!AH69</f>
        <v>17056.889437872578</v>
      </c>
      <c r="AI69" s="281">
        <f>'2.CO2-Sector'!AI69</f>
        <v>17086.230257302534</v>
      </c>
      <c r="AJ69" s="281">
        <f>'2.CO2-Sector'!AJ69</f>
        <v>16840.903510565735</v>
      </c>
      <c r="AK69" s="281">
        <f>'2.CO2-Sector'!AK69</f>
        <v>16986.229817081476</v>
      </c>
      <c r="AL69" s="281">
        <f>'2.CO2-Sector'!AL69</f>
        <v>15758.925761223079</v>
      </c>
      <c r="AM69" s="281">
        <f>'2.CO2-Sector'!AM69</f>
        <v>15193.066976590777</v>
      </c>
      <c r="AN69" s="281">
        <f>'2.CO2-Sector'!AN69</f>
        <v>15190.869708625942</v>
      </c>
      <c r="AO69" s="281">
        <f>'2.CO2-Sector'!AO69</f>
        <v>14647.17085090535</v>
      </c>
      <c r="AP69" s="281">
        <f>'2.CO2-Sector'!AP69</f>
        <v>14103.002910356574</v>
      </c>
      <c r="AQ69" s="281">
        <f>'2.CO2-Sector'!AQ69</f>
        <v>13247.818669515505</v>
      </c>
      <c r="AR69" s="281">
        <f>'2.CO2-Sector'!AR69</f>
        <v>13089.878400817819</v>
      </c>
      <c r="AS69" s="281">
        <f>'2.CO2-Sector'!AS69</f>
        <v>14733.951178914316</v>
      </c>
      <c r="AT69" s="281">
        <f>'2.CO2-Sector'!AT69</f>
        <v>12039.880392420035</v>
      </c>
      <c r="AU69" s="281">
        <f>'2.CO2-Sector'!AU69</f>
        <v>12548.562923161116</v>
      </c>
      <c r="AV69" s="281">
        <f>'2.CO2-Sector'!AV69</f>
        <v>12060.19073019845</v>
      </c>
      <c r="AW69" s="281">
        <f>'2.CO2-Sector'!AW69</f>
        <v>12645.925647944541</v>
      </c>
      <c r="AX69" s="281">
        <f>'2.CO2-Sector'!AX69</f>
        <v>12760.069780713417</v>
      </c>
      <c r="AY69" s="282"/>
      <c r="AZ69" s="282"/>
      <c r="BA69" s="282"/>
      <c r="BB69" s="282"/>
      <c r="BC69" s="282"/>
      <c r="BD69" s="282"/>
      <c r="BE69" s="282"/>
      <c r="BF69" s="281"/>
      <c r="BG69" s="75"/>
    </row>
    <row r="70" spans="1:60" ht="15" thickTop="1" thickBot="1">
      <c r="W70" s="771"/>
      <c r="X70" s="510" t="s">
        <v>203</v>
      </c>
      <c r="Y70" s="274"/>
      <c r="Z70" s="511"/>
      <c r="AA70" s="275">
        <f>'2.CO2-Sector'!AA70</f>
        <v>702.83026999291678</v>
      </c>
      <c r="AB70" s="275">
        <f>'2.CO2-Sector'!AB70</f>
        <v>686.44620024230187</v>
      </c>
      <c r="AC70" s="275">
        <f>'2.CO2-Sector'!AC70</f>
        <v>698.89764571316766</v>
      </c>
      <c r="AD70" s="275">
        <f>'2.CO2-Sector'!AD70</f>
        <v>680.74547632983922</v>
      </c>
      <c r="AE70" s="275">
        <f>'2.CO2-Sector'!AE70</f>
        <v>701.91349393186852</v>
      </c>
      <c r="AF70" s="275">
        <f>'2.CO2-Sector'!AF70</f>
        <v>667.82873473264453</v>
      </c>
      <c r="AG70" s="275">
        <f>'2.CO2-Sector'!AG70</f>
        <v>640.46784939712438</v>
      </c>
      <c r="AH70" s="275">
        <f>'2.CO2-Sector'!AH70</f>
        <v>655.23057167867137</v>
      </c>
      <c r="AI70" s="275">
        <f>'2.CO2-Sector'!AI70</f>
        <v>609.1187236752379</v>
      </c>
      <c r="AJ70" s="275">
        <f>'2.CO2-Sector'!AJ70</f>
        <v>652.57502705106276</v>
      </c>
      <c r="AK70" s="275">
        <f>'2.CO2-Sector'!AK70</f>
        <v>655.91443265909516</v>
      </c>
      <c r="AL70" s="275">
        <f>'2.CO2-Sector'!AL70</f>
        <v>630.52981102330273</v>
      </c>
      <c r="AM70" s="275">
        <f>'2.CO2-Sector'!AM70</f>
        <v>577.04643230948568</v>
      </c>
      <c r="AN70" s="275">
        <f>'2.CO2-Sector'!AN70</f>
        <v>516.5268173218675</v>
      </c>
      <c r="AO70" s="275">
        <f>'2.CO2-Sector'!AO70</f>
        <v>506.69926841574829</v>
      </c>
      <c r="AP70" s="275">
        <f>'2.CO2-Sector'!AP70</f>
        <v>506.81438218982044</v>
      </c>
      <c r="AQ70" s="275">
        <f>'2.CO2-Sector'!AQ70</f>
        <v>522.35987148863205</v>
      </c>
      <c r="AR70" s="275">
        <f>'2.CO2-Sector'!AR70</f>
        <v>561.19836242802796</v>
      </c>
      <c r="AS70" s="275">
        <f>'2.CO2-Sector'!AS70</f>
        <v>530.41167542322773</v>
      </c>
      <c r="AT70" s="275">
        <f>'2.CO2-Sector'!AT70</f>
        <v>513.68788841490209</v>
      </c>
      <c r="AU70" s="275">
        <f>'2.CO2-Sector'!AU70</f>
        <v>526.91409091663695</v>
      </c>
      <c r="AV70" s="275">
        <f>'2.CO2-Sector'!AV70</f>
        <v>524.12535460171284</v>
      </c>
      <c r="AW70" s="275">
        <f>'2.CO2-Sector'!AW70</f>
        <v>515.06514707278666</v>
      </c>
      <c r="AX70" s="275">
        <f>'2.CO2-Sector'!AX70</f>
        <v>546.6137313915815</v>
      </c>
      <c r="AY70" s="278"/>
      <c r="AZ70" s="278"/>
      <c r="BA70" s="278"/>
      <c r="BB70" s="278"/>
      <c r="BC70" s="278"/>
      <c r="BD70" s="278"/>
      <c r="BE70" s="278"/>
      <c r="BF70" s="275"/>
      <c r="BG70" s="75"/>
    </row>
    <row r="71" spans="1:60" ht="15" thickTop="1" thickBot="1">
      <c r="W71" s="784"/>
      <c r="X71" s="785" t="s">
        <v>204</v>
      </c>
      <c r="Y71" s="786"/>
      <c r="Z71" s="808"/>
      <c r="AA71" s="809">
        <f>'2.CO2-Sector'!AA71</f>
        <v>9315.0599927560179</v>
      </c>
      <c r="AB71" s="809">
        <f>'2.CO2-Sector'!AB71</f>
        <v>9628.7012217324882</v>
      </c>
      <c r="AC71" s="809">
        <f>'2.CO2-Sector'!AC71</f>
        <v>9995.130637645374</v>
      </c>
      <c r="AD71" s="809">
        <f>'2.CO2-Sector'!AD71</f>
        <v>9763.6227229582637</v>
      </c>
      <c r="AE71" s="809">
        <f>'2.CO2-Sector'!AE71</f>
        <v>10429.142248187145</v>
      </c>
      <c r="AF71" s="809">
        <f>'2.CO2-Sector'!AF71</f>
        <v>10731.61484297592</v>
      </c>
      <c r="AG71" s="809">
        <f>'2.CO2-Sector'!AG71</f>
        <v>11023.852095558141</v>
      </c>
      <c r="AH71" s="809">
        <f>'2.CO2-Sector'!AH71</f>
        <v>11778.785475122942</v>
      </c>
      <c r="AI71" s="809">
        <f>'2.CO2-Sector'!AI71</f>
        <v>12179.416132261898</v>
      </c>
      <c r="AJ71" s="809">
        <f>'2.CO2-Sector'!AJ71</f>
        <v>12446.103732348589</v>
      </c>
      <c r="AK71" s="809">
        <f>'2.CO2-Sector'!AK71</f>
        <v>13419.088060887127</v>
      </c>
      <c r="AL71" s="809">
        <f>'2.CO2-Sector'!AL71</f>
        <v>14461.733227908544</v>
      </c>
      <c r="AM71" s="809">
        <f>'2.CO2-Sector'!AM71</f>
        <v>15332.134688283884</v>
      </c>
      <c r="AN71" s="809">
        <f>'2.CO2-Sector'!AN71</f>
        <v>16154.510023432984</v>
      </c>
      <c r="AO71" s="809">
        <f>'2.CO2-Sector'!AO71</f>
        <v>15900.55586729051</v>
      </c>
      <c r="AP71" s="809">
        <f>'2.CO2-Sector'!AP71</f>
        <v>15454.534262581448</v>
      </c>
      <c r="AQ71" s="809">
        <f>'2.CO2-Sector'!AQ71</f>
        <v>14511.466090776583</v>
      </c>
      <c r="AR71" s="809">
        <f>'2.CO2-Sector'!AR71</f>
        <v>15187.59294213976</v>
      </c>
      <c r="AS71" s="809">
        <f>'2.CO2-Sector'!AS71</f>
        <v>14914.129464018686</v>
      </c>
      <c r="AT71" s="809">
        <f>'2.CO2-Sector'!AT71</f>
        <v>13840.562592895447</v>
      </c>
      <c r="AU71" s="809">
        <f>'2.CO2-Sector'!AU71</f>
        <v>13812.241228515639</v>
      </c>
      <c r="AV71" s="809">
        <f>'2.CO2-Sector'!AV71</f>
        <v>14090.054539850071</v>
      </c>
      <c r="AW71" s="809">
        <f>'2.CO2-Sector'!AW71</f>
        <v>15332.990073353229</v>
      </c>
      <c r="AX71" s="809">
        <f>'2.CO2-Sector'!AX71</f>
        <v>14774.461191734632</v>
      </c>
      <c r="AY71" s="810"/>
      <c r="AZ71" s="810"/>
      <c r="BA71" s="810"/>
      <c r="BB71" s="810"/>
      <c r="BC71" s="810"/>
      <c r="BD71" s="810"/>
      <c r="BE71" s="810"/>
      <c r="BF71" s="809"/>
      <c r="BG71" s="75"/>
    </row>
    <row r="72" spans="1:60" ht="14.4" thickBot="1">
      <c r="W72" s="797" t="s">
        <v>376</v>
      </c>
      <c r="X72" s="792"/>
      <c r="Y72" s="793"/>
      <c r="Z72" s="811"/>
      <c r="AA72" s="811">
        <f>'2.CO2-Sector'!AA72</f>
        <v>580.9365571248062</v>
      </c>
      <c r="AB72" s="811">
        <f>'2.CO2-Sector'!AB72</f>
        <v>631.23952092324578</v>
      </c>
      <c r="AC72" s="811">
        <f>'2.CO2-Sector'!AC72</f>
        <v>661.82365437679505</v>
      </c>
      <c r="AD72" s="811">
        <f>'2.CO2-Sector'!AD72</f>
        <v>650.55939365539734</v>
      </c>
      <c r="AE72" s="811">
        <f>'2.CO2-Sector'!AE72</f>
        <v>653.5832177937333</v>
      </c>
      <c r="AF72" s="811">
        <f>'2.CO2-Sector'!AF72</f>
        <v>924.44909848849352</v>
      </c>
      <c r="AG72" s="811">
        <f>'2.CO2-Sector'!AG72</f>
        <v>1026.6000650839744</v>
      </c>
      <c r="AH72" s="811">
        <f>'2.CO2-Sector'!AH72</f>
        <v>1126.7623204237623</v>
      </c>
      <c r="AI72" s="811">
        <f>'2.CO2-Sector'!AI72</f>
        <v>1064.115089920746</v>
      </c>
      <c r="AJ72" s="811">
        <f>'2.CO2-Sector'!AJ72</f>
        <v>1104.0159179855241</v>
      </c>
      <c r="AK72" s="811">
        <f>'2.CO2-Sector'!AK72</f>
        <v>1029.8061630373229</v>
      </c>
      <c r="AL72" s="811">
        <f>'2.CO2-Sector'!AL72</f>
        <v>1074.2164097368179</v>
      </c>
      <c r="AM72" s="811">
        <f>'2.CO2-Sector'!AM72</f>
        <v>1022.3384205504215</v>
      </c>
      <c r="AN72" s="811">
        <f>'2.CO2-Sector'!AN72</f>
        <v>966.84872660408905</v>
      </c>
      <c r="AO72" s="811">
        <f>'2.CO2-Sector'!AO72</f>
        <v>925.01333515752594</v>
      </c>
      <c r="AP72" s="811">
        <f>'2.CO2-Sector'!AP72</f>
        <v>961.83153175001735</v>
      </c>
      <c r="AQ72" s="811">
        <f>'2.CO2-Sector'!AQ72</f>
        <v>990.05205136502946</v>
      </c>
      <c r="AR72" s="811">
        <f>'2.CO2-Sector'!AR72</f>
        <v>1032.8356769315515</v>
      </c>
      <c r="AS72" s="811">
        <f>'2.CO2-Sector'!AS72</f>
        <v>947.81323561292186</v>
      </c>
      <c r="AT72" s="811">
        <f>'2.CO2-Sector'!AT72</f>
        <v>864.22108755020736</v>
      </c>
      <c r="AU72" s="811">
        <f>'2.CO2-Sector'!AU72</f>
        <v>813.54833040206904</v>
      </c>
      <c r="AV72" s="811">
        <f>'2.CO2-Sector'!AV72</f>
        <v>772.67787512432869</v>
      </c>
      <c r="AW72" s="811">
        <f>'2.CO2-Sector'!AW72</f>
        <v>757.72940648439112</v>
      </c>
      <c r="AX72" s="811">
        <f>'2.CO2-Sector'!AX72</f>
        <v>746.42480368631345</v>
      </c>
      <c r="AY72" s="812"/>
      <c r="AZ72" s="812"/>
      <c r="BA72" s="812"/>
      <c r="BB72" s="812"/>
      <c r="BC72" s="812"/>
      <c r="BD72" s="812"/>
      <c r="BE72" s="812"/>
      <c r="BF72" s="811"/>
      <c r="BG72" s="68"/>
    </row>
    <row r="73" spans="1:60" ht="15" thickTop="1" thickBot="1">
      <c r="W73" s="169" t="s">
        <v>96</v>
      </c>
      <c r="X73" s="791"/>
      <c r="Y73" s="29"/>
      <c r="Z73" s="266"/>
      <c r="AA73" s="266">
        <f t="shared" ref="AA73:AX73" si="12">SUM(AA5,AA53,AA65,AA68,AA72)</f>
        <v>1154402.7547264532</v>
      </c>
      <c r="AB73" s="266">
        <f t="shared" si="12"/>
        <v>1163030.6937263445</v>
      </c>
      <c r="AC73" s="266">
        <f t="shared" si="12"/>
        <v>1172821.3057906807</v>
      </c>
      <c r="AD73" s="266">
        <f t="shared" si="12"/>
        <v>1166399.2896778879</v>
      </c>
      <c r="AE73" s="266">
        <f t="shared" si="12"/>
        <v>1227224.2110073697</v>
      </c>
      <c r="AF73" s="266">
        <f t="shared" si="12"/>
        <v>1240762.6320507973</v>
      </c>
      <c r="AG73" s="266">
        <f t="shared" si="12"/>
        <v>1253779.6387323937</v>
      </c>
      <c r="AH73" s="266">
        <f t="shared" si="12"/>
        <v>1251343.4996133903</v>
      </c>
      <c r="AI73" s="266">
        <f t="shared" si="12"/>
        <v>1216700.3824219222</v>
      </c>
      <c r="AJ73" s="266">
        <f t="shared" si="12"/>
        <v>1251662.9978829483</v>
      </c>
      <c r="AK73" s="266">
        <f t="shared" si="12"/>
        <v>1272504.8268683914</v>
      </c>
      <c r="AL73" s="266">
        <f t="shared" si="12"/>
        <v>1255768.2658015175</v>
      </c>
      <c r="AM73" s="266">
        <f t="shared" si="12"/>
        <v>1292777.9555315694</v>
      </c>
      <c r="AN73" s="266">
        <f t="shared" si="12"/>
        <v>1297856.6893153475</v>
      </c>
      <c r="AO73" s="266">
        <f t="shared" si="12"/>
        <v>1296831.9399397308</v>
      </c>
      <c r="AP73" s="266">
        <f t="shared" si="12"/>
        <v>1304375.9600035215</v>
      </c>
      <c r="AQ73" s="266">
        <f t="shared" si="12"/>
        <v>1282188.9213413703</v>
      </c>
      <c r="AR73" s="266">
        <f t="shared" si="12"/>
        <v>1318231.9034743449</v>
      </c>
      <c r="AS73" s="266">
        <f t="shared" si="12"/>
        <v>1233950.5797478412</v>
      </c>
      <c r="AT73" s="266">
        <f t="shared" si="12"/>
        <v>1161132.8735068105</v>
      </c>
      <c r="AU73" s="266">
        <f t="shared" si="12"/>
        <v>1211534.6040272692</v>
      </c>
      <c r="AV73" s="266">
        <f t="shared" si="12"/>
        <v>1260759.6661051195</v>
      </c>
      <c r="AW73" s="266">
        <f t="shared" si="12"/>
        <v>1295500.4843938972</v>
      </c>
      <c r="AX73" s="266">
        <f t="shared" si="12"/>
        <v>1310691.422941512</v>
      </c>
      <c r="AY73" s="76"/>
      <c r="AZ73" s="76"/>
      <c r="BA73" s="76"/>
      <c r="BB73" s="76"/>
      <c r="BC73" s="76"/>
      <c r="BD73" s="76"/>
      <c r="BE73" s="76"/>
      <c r="BF73" s="266"/>
      <c r="BG73" s="78"/>
    </row>
    <row r="74" spans="1:60">
      <c r="Z74" s="32"/>
      <c r="AA74" s="32"/>
      <c r="AB74" s="32"/>
      <c r="AC74" s="32"/>
      <c r="AD74" s="32"/>
      <c r="AE74" s="32"/>
      <c r="AF74" s="32"/>
      <c r="AG74" s="32"/>
      <c r="AH74" s="32"/>
      <c r="AI74" s="32"/>
      <c r="AJ74" s="32"/>
      <c r="AK74" s="32"/>
      <c r="AL74" s="32"/>
      <c r="AM74" s="32"/>
      <c r="AN74" s="32"/>
      <c r="AO74" s="32"/>
      <c r="AP74" s="30"/>
      <c r="AQ74" s="30"/>
      <c r="AR74" s="30"/>
      <c r="AS74" s="30"/>
      <c r="AT74" s="30"/>
      <c r="AU74" s="30"/>
      <c r="AV74" s="30"/>
      <c r="AW74" s="30"/>
      <c r="AX74" s="30"/>
      <c r="AY74" s="30"/>
      <c r="AZ74" s="30"/>
      <c r="BA74" s="30"/>
      <c r="BB74" s="30"/>
      <c r="BC74" s="30"/>
      <c r="BD74" s="30"/>
      <c r="BE74" s="30"/>
    </row>
    <row r="75" spans="1:60" ht="16.2">
      <c r="Y75" s="1" t="s">
        <v>205</v>
      </c>
      <c r="Z75" s="30"/>
      <c r="AA75" s="30"/>
      <c r="AB75" s="30"/>
      <c r="AC75" s="30"/>
      <c r="AD75" s="30"/>
      <c r="AE75" s="30"/>
      <c r="AF75" s="30"/>
      <c r="AG75" s="30"/>
      <c r="AH75" s="30"/>
      <c r="AI75" s="30"/>
      <c r="AJ75" s="30"/>
      <c r="AK75" s="30"/>
      <c r="AL75" s="30"/>
      <c r="AM75" s="30"/>
      <c r="AN75" s="30"/>
      <c r="AO75" s="30"/>
      <c r="AP75" s="30"/>
      <c r="AQ75" s="30"/>
      <c r="AR75" s="30"/>
      <c r="AS75" s="30"/>
      <c r="AT75" s="30"/>
      <c r="AU75" s="30"/>
      <c r="AV75" s="30"/>
      <c r="AW75" s="30"/>
      <c r="AX75" s="30"/>
      <c r="AY75" s="30"/>
      <c r="AZ75" s="30"/>
      <c r="BA75" s="30"/>
      <c r="BB75" s="30"/>
      <c r="BC75" s="30"/>
      <c r="BD75" s="30"/>
      <c r="BE75" s="30"/>
    </row>
    <row r="76" spans="1:60">
      <c r="Y76" s="512" t="s">
        <v>76</v>
      </c>
      <c r="Z76" s="382"/>
      <c r="AA76" s="13">
        <v>1990</v>
      </c>
      <c r="AB76" s="13">
        <f t="shared" ref="AB76:BE76" si="13">AA76+1</f>
        <v>1991</v>
      </c>
      <c r="AC76" s="13">
        <f t="shared" si="13"/>
        <v>1992</v>
      </c>
      <c r="AD76" s="13">
        <f t="shared" si="13"/>
        <v>1993</v>
      </c>
      <c r="AE76" s="13">
        <f t="shared" si="13"/>
        <v>1994</v>
      </c>
      <c r="AF76" s="13">
        <f t="shared" si="13"/>
        <v>1995</v>
      </c>
      <c r="AG76" s="13">
        <f t="shared" si="13"/>
        <v>1996</v>
      </c>
      <c r="AH76" s="13">
        <f t="shared" si="13"/>
        <v>1997</v>
      </c>
      <c r="AI76" s="13">
        <f t="shared" si="13"/>
        <v>1998</v>
      </c>
      <c r="AJ76" s="13">
        <f t="shared" si="13"/>
        <v>1999</v>
      </c>
      <c r="AK76" s="13">
        <f t="shared" si="13"/>
        <v>2000</v>
      </c>
      <c r="AL76" s="13">
        <f t="shared" si="13"/>
        <v>2001</v>
      </c>
      <c r="AM76" s="13">
        <f t="shared" si="13"/>
        <v>2002</v>
      </c>
      <c r="AN76" s="13">
        <f t="shared" si="13"/>
        <v>2003</v>
      </c>
      <c r="AO76" s="13">
        <f t="shared" si="13"/>
        <v>2004</v>
      </c>
      <c r="AP76" s="13">
        <f>AO76+1</f>
        <v>2005</v>
      </c>
      <c r="AQ76" s="13">
        <f t="shared" si="13"/>
        <v>2006</v>
      </c>
      <c r="AR76" s="13">
        <f t="shared" si="13"/>
        <v>2007</v>
      </c>
      <c r="AS76" s="13">
        <f t="shared" si="13"/>
        <v>2008</v>
      </c>
      <c r="AT76" s="13">
        <f t="shared" si="13"/>
        <v>2009</v>
      </c>
      <c r="AU76" s="13">
        <f t="shared" si="13"/>
        <v>2010</v>
      </c>
      <c r="AV76" s="13">
        <f t="shared" si="13"/>
        <v>2011</v>
      </c>
      <c r="AW76" s="13">
        <f t="shared" si="13"/>
        <v>2012</v>
      </c>
      <c r="AX76" s="13">
        <f t="shared" si="13"/>
        <v>2013</v>
      </c>
      <c r="AY76" s="13">
        <f t="shared" si="13"/>
        <v>2014</v>
      </c>
      <c r="AZ76" s="13">
        <f t="shared" si="13"/>
        <v>2015</v>
      </c>
      <c r="BA76" s="13">
        <f t="shared" si="13"/>
        <v>2016</v>
      </c>
      <c r="BB76" s="13">
        <f t="shared" si="13"/>
        <v>2017</v>
      </c>
      <c r="BC76" s="13">
        <f t="shared" si="13"/>
        <v>2018</v>
      </c>
      <c r="BD76" s="13">
        <f t="shared" si="13"/>
        <v>2019</v>
      </c>
      <c r="BE76" s="13">
        <f t="shared" si="13"/>
        <v>2020</v>
      </c>
      <c r="BF76" s="13" t="s">
        <v>139</v>
      </c>
      <c r="BG76" s="13" t="s">
        <v>11</v>
      </c>
    </row>
    <row r="77" spans="1:60" s="32" customForma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7" t="s">
        <v>197</v>
      </c>
      <c r="Z77" s="3"/>
      <c r="AA77" s="14">
        <f t="shared" ref="AA77:AX77" si="14">AA6/10^3</f>
        <v>92.35891028041695</v>
      </c>
      <c r="AB77" s="14">
        <f t="shared" si="14"/>
        <v>92.631286433763663</v>
      </c>
      <c r="AC77" s="14">
        <f t="shared" si="14"/>
        <v>92.869638915252295</v>
      </c>
      <c r="AD77" s="14">
        <f t="shared" si="14"/>
        <v>91.426598610600635</v>
      </c>
      <c r="AE77" s="14">
        <f t="shared" si="14"/>
        <v>98.502812960250409</v>
      </c>
      <c r="AF77" s="14">
        <f t="shared" si="14"/>
        <v>101.23303982042263</v>
      </c>
      <c r="AG77" s="14">
        <f t="shared" si="14"/>
        <v>98.029419003084499</v>
      </c>
      <c r="AH77" s="14">
        <f t="shared" si="14"/>
        <v>103.99302372864999</v>
      </c>
      <c r="AI77" s="14">
        <f t="shared" si="14"/>
        <v>92.879354982319882</v>
      </c>
      <c r="AJ77" s="14">
        <f t="shared" si="14"/>
        <v>93.190729515613043</v>
      </c>
      <c r="AK77" s="14">
        <f t="shared" si="14"/>
        <v>90.828277937007186</v>
      </c>
      <c r="AL77" s="14">
        <f t="shared" si="14"/>
        <v>88.132486197778164</v>
      </c>
      <c r="AM77" s="14">
        <f t="shared" si="14"/>
        <v>94.133379138299688</v>
      </c>
      <c r="AN77" s="14">
        <f t="shared" si="14"/>
        <v>93.494403018156277</v>
      </c>
      <c r="AO77" s="14">
        <f t="shared" si="14"/>
        <v>90.039759732632518</v>
      </c>
      <c r="AP77" s="14">
        <f t="shared" si="14"/>
        <v>103.66058877358451</v>
      </c>
      <c r="AQ77" s="14">
        <f t="shared" si="14"/>
        <v>87.967991122941768</v>
      </c>
      <c r="AR77" s="14">
        <f t="shared" si="14"/>
        <v>107.60444194007958</v>
      </c>
      <c r="AS77" s="14">
        <f t="shared" si="14"/>
        <v>105.76448707513862</v>
      </c>
      <c r="AT77" s="14">
        <f t="shared" si="14"/>
        <v>103.19946352265113</v>
      </c>
      <c r="AU77" s="14">
        <f t="shared" si="14"/>
        <v>110.22929647617771</v>
      </c>
      <c r="AV77" s="14">
        <f t="shared" si="14"/>
        <v>111.2506517920653</v>
      </c>
      <c r="AW77" s="14">
        <f t="shared" si="14"/>
        <v>104.57748365712847</v>
      </c>
      <c r="AX77" s="14">
        <f t="shared" si="14"/>
        <v>100.64393372453442</v>
      </c>
      <c r="AY77" s="31"/>
      <c r="AZ77" s="31"/>
      <c r="BA77" s="31"/>
      <c r="BB77" s="31"/>
      <c r="BC77" s="31"/>
      <c r="BD77" s="31"/>
      <c r="BE77" s="31"/>
      <c r="BF77" s="31"/>
      <c r="BG77" s="31"/>
      <c r="BH77" s="184"/>
    </row>
    <row r="78" spans="1:60" s="32" customForma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7" t="s">
        <v>198</v>
      </c>
      <c r="Z78" s="14"/>
      <c r="AA78" s="14">
        <f t="shared" ref="AA78:AX78" si="15">AA13/10^3</f>
        <v>503.13940852791029</v>
      </c>
      <c r="AB78" s="14">
        <f t="shared" si="15"/>
        <v>492.16515816087889</v>
      </c>
      <c r="AC78" s="14">
        <f t="shared" si="15"/>
        <v>481.90856897413425</v>
      </c>
      <c r="AD78" s="14">
        <f t="shared" si="15"/>
        <v>467.98358940287397</v>
      </c>
      <c r="AE78" s="14">
        <f t="shared" si="15"/>
        <v>484.95838188735843</v>
      </c>
      <c r="AF78" s="14">
        <f t="shared" si="15"/>
        <v>479.07043177207896</v>
      </c>
      <c r="AG78" s="14">
        <f t="shared" si="15"/>
        <v>483.35461564717872</v>
      </c>
      <c r="AH78" s="14">
        <f t="shared" si="15"/>
        <v>473.20637756735198</v>
      </c>
      <c r="AI78" s="14">
        <f t="shared" si="15"/>
        <v>444.23189564452332</v>
      </c>
      <c r="AJ78" s="14">
        <f t="shared" si="15"/>
        <v>455.86108191157223</v>
      </c>
      <c r="AK78" s="14">
        <f t="shared" si="15"/>
        <v>467.11615722309182</v>
      </c>
      <c r="AL78" s="14">
        <f t="shared" si="15"/>
        <v>454.62435986011315</v>
      </c>
      <c r="AM78" s="14">
        <f t="shared" si="15"/>
        <v>469.13518137546941</v>
      </c>
      <c r="AN78" s="14">
        <f t="shared" si="15"/>
        <v>472.25916018817571</v>
      </c>
      <c r="AO78" s="14">
        <f t="shared" si="15"/>
        <v>469.52437522698028</v>
      </c>
      <c r="AP78" s="14">
        <f t="shared" si="15"/>
        <v>456.90462841954951</v>
      </c>
      <c r="AQ78" s="14">
        <f t="shared" si="15"/>
        <v>471.83936936067414</v>
      </c>
      <c r="AR78" s="14">
        <f t="shared" si="15"/>
        <v>471.95419168740551</v>
      </c>
      <c r="AS78" s="14">
        <f t="shared" si="15"/>
        <v>417.03491491295284</v>
      </c>
      <c r="AT78" s="14">
        <f t="shared" si="15"/>
        <v>382.1455530551803</v>
      </c>
      <c r="AU78" s="14">
        <f t="shared" si="15"/>
        <v>413.50153831734985</v>
      </c>
      <c r="AV78" s="14">
        <f t="shared" si="15"/>
        <v>428.96883845650336</v>
      </c>
      <c r="AW78" s="14">
        <f t="shared" si="15"/>
        <v>432.38450225804189</v>
      </c>
      <c r="AX78" s="14">
        <f t="shared" si="15"/>
        <v>429.49654038966094</v>
      </c>
      <c r="AY78" s="31"/>
      <c r="AZ78" s="31"/>
      <c r="BA78" s="31"/>
      <c r="BB78" s="31"/>
      <c r="BC78" s="31"/>
      <c r="BD78" s="31"/>
      <c r="BE78" s="31"/>
      <c r="BF78" s="31"/>
      <c r="BG78" s="31"/>
      <c r="BH78" s="184"/>
    </row>
    <row r="79" spans="1:60" s="32" customForma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7" t="s">
        <v>199</v>
      </c>
      <c r="Z79" s="14"/>
      <c r="AA79" s="14">
        <f t="shared" ref="AA79:AX79" si="16">AA47/10^3</f>
        <v>206.30078397732595</v>
      </c>
      <c r="AB79" s="14">
        <f t="shared" si="16"/>
        <v>218.73617651335908</v>
      </c>
      <c r="AC79" s="14">
        <f t="shared" si="16"/>
        <v>225.20449890098726</v>
      </c>
      <c r="AD79" s="14">
        <f t="shared" si="16"/>
        <v>228.4646371663799</v>
      </c>
      <c r="AE79" s="14">
        <f t="shared" si="16"/>
        <v>238.0457143585603</v>
      </c>
      <c r="AF79" s="14">
        <f t="shared" si="16"/>
        <v>246.61321251485381</v>
      </c>
      <c r="AG79" s="14">
        <f t="shared" si="16"/>
        <v>252.87315166883832</v>
      </c>
      <c r="AH79" s="14">
        <f t="shared" si="16"/>
        <v>253.97450965511072</v>
      </c>
      <c r="AI79" s="14">
        <f t="shared" si="16"/>
        <v>251.9395495705331</v>
      </c>
      <c r="AJ79" s="14">
        <f t="shared" si="16"/>
        <v>256.08132620399482</v>
      </c>
      <c r="AK79" s="14">
        <f t="shared" si="16"/>
        <v>254.92608759123809</v>
      </c>
      <c r="AL79" s="14">
        <f t="shared" si="16"/>
        <v>258.96217609391425</v>
      </c>
      <c r="AM79" s="14">
        <f t="shared" si="16"/>
        <v>255.17634552284241</v>
      </c>
      <c r="AN79" s="14">
        <f t="shared" si="16"/>
        <v>251.3737676672084</v>
      </c>
      <c r="AO79" s="14">
        <f t="shared" si="16"/>
        <v>245.33390719306976</v>
      </c>
      <c r="AP79" s="14">
        <f t="shared" si="16"/>
        <v>239.69457441870793</v>
      </c>
      <c r="AQ79" s="14">
        <f t="shared" si="16"/>
        <v>234.74767125180176</v>
      </c>
      <c r="AR79" s="14">
        <f t="shared" si="16"/>
        <v>234.04952533328245</v>
      </c>
      <c r="AS79" s="14">
        <f t="shared" si="16"/>
        <v>225.25093071710313</v>
      </c>
      <c r="AT79" s="14">
        <f t="shared" si="16"/>
        <v>221.41699843362201</v>
      </c>
      <c r="AU79" s="14">
        <f t="shared" si="16"/>
        <v>222.13802484401427</v>
      </c>
      <c r="AV79" s="14">
        <f t="shared" si="16"/>
        <v>220.46118126190228</v>
      </c>
      <c r="AW79" s="14">
        <f t="shared" si="16"/>
        <v>226.2983589150235</v>
      </c>
      <c r="AX79" s="14">
        <f t="shared" si="16"/>
        <v>224.65547699106651</v>
      </c>
      <c r="AY79" s="31"/>
      <c r="AZ79" s="31"/>
      <c r="BA79" s="31"/>
      <c r="BB79" s="31"/>
      <c r="BC79" s="31"/>
      <c r="BD79" s="31"/>
      <c r="BE79" s="31"/>
      <c r="BF79" s="31"/>
      <c r="BG79" s="31"/>
      <c r="BH79" s="184"/>
    </row>
    <row r="80" spans="1:60" s="32" customForma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7" t="s">
        <v>206</v>
      </c>
      <c r="Z80" s="14"/>
      <c r="AA80" s="14">
        <f t="shared" ref="AA80:AX80" si="17">(AA31)/10^3</f>
        <v>133.71126464533847</v>
      </c>
      <c r="AB80" s="14">
        <f t="shared" si="17"/>
        <v>137.2771342053384</v>
      </c>
      <c r="AC80" s="14">
        <f t="shared" si="17"/>
        <v>141.90347714240568</v>
      </c>
      <c r="AD80" s="14">
        <f t="shared" si="17"/>
        <v>148.18528868280447</v>
      </c>
      <c r="AE80" s="14">
        <f t="shared" si="17"/>
        <v>163.40109941463982</v>
      </c>
      <c r="AF80" s="14">
        <f t="shared" si="17"/>
        <v>166.90924911762954</v>
      </c>
      <c r="AG80" s="14">
        <f t="shared" si="17"/>
        <v>171.73670496903398</v>
      </c>
      <c r="AH80" s="14">
        <f t="shared" si="17"/>
        <v>177.21441628558946</v>
      </c>
      <c r="AI80" s="14">
        <f t="shared" si="17"/>
        <v>190.33535113744011</v>
      </c>
      <c r="AJ80" s="14">
        <f t="shared" si="17"/>
        <v>200.42702225239748</v>
      </c>
      <c r="AK80" s="14">
        <f t="shared" si="17"/>
        <v>206.79418190367599</v>
      </c>
      <c r="AL80" s="14">
        <f t="shared" si="17"/>
        <v>206.4875762736277</v>
      </c>
      <c r="AM80" s="14">
        <f t="shared" si="17"/>
        <v>217.77248862362563</v>
      </c>
      <c r="AN80" s="14">
        <f t="shared" si="17"/>
        <v>222.08636781619836</v>
      </c>
      <c r="AO80" s="14">
        <f t="shared" si="17"/>
        <v>235.30174948308661</v>
      </c>
      <c r="AP80" s="14">
        <f t="shared" si="17"/>
        <v>238.86105376565919</v>
      </c>
      <c r="AQ80" s="14">
        <f t="shared" si="17"/>
        <v>235.67580140216413</v>
      </c>
      <c r="AR80" s="14">
        <f t="shared" si="17"/>
        <v>237.26692952316549</v>
      </c>
      <c r="AS80" s="14">
        <f t="shared" si="17"/>
        <v>231.46961254580634</v>
      </c>
      <c r="AT80" s="14">
        <f t="shared" si="17"/>
        <v>219.87740162707152</v>
      </c>
      <c r="AU80" s="14">
        <f t="shared" si="17"/>
        <v>218.83337038249161</v>
      </c>
      <c r="AV80" s="14">
        <f t="shared" si="17"/>
        <v>235.88621174643541</v>
      </c>
      <c r="AW80" s="14">
        <f t="shared" si="17"/>
        <v>253.74859839558434</v>
      </c>
      <c r="AX80" s="14">
        <f t="shared" si="17"/>
        <v>278.74765738462969</v>
      </c>
      <c r="AY80" s="31"/>
      <c r="AZ80" s="31"/>
      <c r="BA80" s="31"/>
      <c r="BB80" s="31"/>
      <c r="BC80" s="31"/>
      <c r="BD80" s="31"/>
      <c r="BE80" s="31"/>
      <c r="BF80" s="31"/>
      <c r="BG80" s="31"/>
      <c r="BH80" s="184"/>
    </row>
    <row r="81" spans="1:60" s="32" customForma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7" t="s">
        <v>207</v>
      </c>
      <c r="Z81" s="14"/>
      <c r="AA81" s="14">
        <f t="shared" ref="AA81:AX81" si="18">AA52/10^3</f>
        <v>131.33353929791619</v>
      </c>
      <c r="AB81" s="14">
        <f t="shared" si="18"/>
        <v>133.23154872839751</v>
      </c>
      <c r="AC81" s="14">
        <f t="shared" si="18"/>
        <v>140.58031846528527</v>
      </c>
      <c r="AD81" s="14">
        <f t="shared" si="18"/>
        <v>141.769016354304</v>
      </c>
      <c r="AE81" s="14">
        <f t="shared" si="18"/>
        <v>149.28236421630714</v>
      </c>
      <c r="AF81" s="14">
        <f t="shared" si="18"/>
        <v>152.8256088329116</v>
      </c>
      <c r="AG81" s="14">
        <f t="shared" si="18"/>
        <v>152.38035323591691</v>
      </c>
      <c r="AH81" s="14">
        <f t="shared" si="18"/>
        <v>148.78268025640153</v>
      </c>
      <c r="AI81" s="14">
        <f t="shared" si="18"/>
        <v>148.7269866209399</v>
      </c>
      <c r="AJ81" s="14">
        <f t="shared" si="18"/>
        <v>157.27575804205563</v>
      </c>
      <c r="AK81" s="14">
        <f t="shared" si="18"/>
        <v>162.42616018634928</v>
      </c>
      <c r="AL81" s="14">
        <f t="shared" si="18"/>
        <v>158.79154257385116</v>
      </c>
      <c r="AM81" s="14">
        <f t="shared" si="18"/>
        <v>170.29079980811045</v>
      </c>
      <c r="AN81" s="14">
        <f t="shared" si="18"/>
        <v>172.41561018978993</v>
      </c>
      <c r="AO81" s="14">
        <f t="shared" si="18"/>
        <v>171.41630028629103</v>
      </c>
      <c r="AP81" s="14">
        <f t="shared" si="18"/>
        <v>179.8983415395538</v>
      </c>
      <c r="AQ81" s="14">
        <f t="shared" si="18"/>
        <v>168.25578994315563</v>
      </c>
      <c r="AR81" s="14">
        <f t="shared" si="18"/>
        <v>183.72462589359455</v>
      </c>
      <c r="AS81" s="14">
        <f t="shared" si="18"/>
        <v>173.72855562669818</v>
      </c>
      <c r="AT81" s="14">
        <f t="shared" si="18"/>
        <v>163.3541408645109</v>
      </c>
      <c r="AU81" s="14">
        <f t="shared" si="18"/>
        <v>174.0561016857576</v>
      </c>
      <c r="AV81" s="14">
        <f t="shared" si="18"/>
        <v>191.79547816104719</v>
      </c>
      <c r="AW81" s="14">
        <f t="shared" si="18"/>
        <v>203.92358797745408</v>
      </c>
      <c r="AX81" s="14">
        <f t="shared" si="18"/>
        <v>201.23711771266059</v>
      </c>
      <c r="AY81" s="31"/>
      <c r="AZ81" s="31"/>
      <c r="BA81" s="31"/>
      <c r="BB81" s="31"/>
      <c r="BC81" s="31"/>
      <c r="BD81" s="31"/>
      <c r="BE81" s="31"/>
      <c r="BF81" s="31"/>
      <c r="BG81" s="31"/>
      <c r="BH81" s="184"/>
    </row>
    <row r="82" spans="1:60" s="32" customForma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7" t="s">
        <v>143</v>
      </c>
      <c r="Z82" s="3"/>
      <c r="AA82" s="14">
        <f>AA53/10^3</f>
        <v>63.926779901571727</v>
      </c>
      <c r="AB82" s="14">
        <f t="shared" ref="AB82:AX82" si="19">AB53/10^3</f>
        <v>65.038076542932444</v>
      </c>
      <c r="AC82" s="14">
        <f t="shared" si="19"/>
        <v>65.01406256808167</v>
      </c>
      <c r="AD82" s="14">
        <f t="shared" si="19"/>
        <v>63.688995532405244</v>
      </c>
      <c r="AE82" s="14">
        <f t="shared" si="19"/>
        <v>65.151775481851942</v>
      </c>
      <c r="AF82" s="14">
        <f t="shared" si="19"/>
        <v>65.387046412900247</v>
      </c>
      <c r="AG82" s="14">
        <f t="shared" si="19"/>
        <v>65.880135190266031</v>
      </c>
      <c r="AH82" s="14">
        <f t="shared" si="19"/>
        <v>63.18332059819803</v>
      </c>
      <c r="AI82" s="14">
        <f t="shared" si="19"/>
        <v>57.271432328139042</v>
      </c>
      <c r="AJ82" s="14">
        <f t="shared" si="19"/>
        <v>57.413187145868825</v>
      </c>
      <c r="AK82" s="14">
        <f t="shared" si="19"/>
        <v>57.880392847687958</v>
      </c>
      <c r="AL82" s="14">
        <f t="shared" si="19"/>
        <v>56.477035136846112</v>
      </c>
      <c r="AM82" s="14">
        <f t="shared" si="19"/>
        <v>53.737032495944497</v>
      </c>
      <c r="AN82" s="14">
        <f t="shared" si="19"/>
        <v>52.968436317548232</v>
      </c>
      <c r="AO82" s="14">
        <f t="shared" si="19"/>
        <v>52.834186125492153</v>
      </c>
      <c r="AP82" s="14">
        <f t="shared" si="19"/>
        <v>53.920030059217211</v>
      </c>
      <c r="AQ82" s="14">
        <f t="shared" si="19"/>
        <v>54.047118987677628</v>
      </c>
      <c r="AR82" s="14">
        <f t="shared" si="19"/>
        <v>53.260604468585917</v>
      </c>
      <c r="AS82" s="14">
        <f t="shared" si="19"/>
        <v>49.135798165592199</v>
      </c>
      <c r="AT82" s="14">
        <f t="shared" si="19"/>
        <v>43.490863463703455</v>
      </c>
      <c r="AU82" s="14">
        <f t="shared" si="19"/>
        <v>44.672065399892418</v>
      </c>
      <c r="AV82" s="14">
        <f t="shared" si="19"/>
        <v>44.541714910867512</v>
      </c>
      <c r="AW82" s="14">
        <f t="shared" si="19"/>
        <v>44.784502569152941</v>
      </c>
      <c r="AX82" s="14">
        <f t="shared" si="19"/>
        <v>46.551386884776683</v>
      </c>
      <c r="AY82" s="31"/>
      <c r="AZ82" s="31"/>
      <c r="BA82" s="31"/>
      <c r="BB82" s="31"/>
      <c r="BC82" s="31"/>
      <c r="BD82" s="31"/>
      <c r="BE82" s="31"/>
      <c r="BF82" s="31"/>
      <c r="BG82" s="31"/>
      <c r="BH82" s="184"/>
    </row>
    <row r="83" spans="1:60" s="32" customForma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7" t="s">
        <v>163</v>
      </c>
      <c r="Z83" s="3"/>
      <c r="AA83" s="14">
        <f>AA68/10^3</f>
        <v>22.44224850647711</v>
      </c>
      <c r="AB83" s="14">
        <f t="shared" ref="AB83:AX83" si="20">AB68/10^3</f>
        <v>22.77219793257968</v>
      </c>
      <c r="AC83" s="14">
        <f t="shared" si="20"/>
        <v>24.185910196671525</v>
      </c>
      <c r="AD83" s="14">
        <f t="shared" si="20"/>
        <v>23.707083316130579</v>
      </c>
      <c r="AE83" s="14">
        <f t="shared" si="20"/>
        <v>26.885936655655431</v>
      </c>
      <c r="AF83" s="14">
        <f t="shared" si="20"/>
        <v>27.440469095845199</v>
      </c>
      <c r="AG83" s="14">
        <f t="shared" si="20"/>
        <v>28.14904044754384</v>
      </c>
      <c r="AH83" s="14">
        <f t="shared" si="20"/>
        <v>29.490905484674194</v>
      </c>
      <c r="AI83" s="14">
        <f t="shared" si="20"/>
        <v>29.874765113239672</v>
      </c>
      <c r="AJ83" s="14">
        <f t="shared" si="20"/>
        <v>29.939582269965388</v>
      </c>
      <c r="AK83" s="14">
        <f t="shared" si="20"/>
        <v>31.061232310627695</v>
      </c>
      <c r="AL83" s="14">
        <f t="shared" si="20"/>
        <v>30.851188800154922</v>
      </c>
      <c r="AM83" s="14">
        <f t="shared" si="20"/>
        <v>31.102248097184148</v>
      </c>
      <c r="AN83" s="14">
        <f t="shared" si="20"/>
        <v>31.861906549380794</v>
      </c>
      <c r="AO83" s="14">
        <f t="shared" si="20"/>
        <v>31.054425986611609</v>
      </c>
      <c r="AP83" s="14">
        <f t="shared" si="20"/>
        <v>30.064351555127843</v>
      </c>
      <c r="AQ83" s="14">
        <f t="shared" si="20"/>
        <v>28.281644631780722</v>
      </c>
      <c r="AR83" s="14">
        <f t="shared" si="20"/>
        <v>28.838669705385605</v>
      </c>
      <c r="AS83" s="14">
        <f t="shared" si="20"/>
        <v>30.178492318356227</v>
      </c>
      <c r="AT83" s="14">
        <f t="shared" si="20"/>
        <v>26.394130873730383</v>
      </c>
      <c r="AU83" s="14">
        <f t="shared" si="20"/>
        <v>26.887718242593394</v>
      </c>
      <c r="AV83" s="14">
        <f t="shared" si="20"/>
        <v>26.674370624650233</v>
      </c>
      <c r="AW83" s="14">
        <f t="shared" si="20"/>
        <v>28.493980868370556</v>
      </c>
      <c r="AX83" s="14">
        <f t="shared" si="20"/>
        <v>28.08114470383963</v>
      </c>
      <c r="AY83" s="31"/>
      <c r="AZ83" s="31"/>
      <c r="BA83" s="31"/>
      <c r="BB83" s="31"/>
      <c r="BC83" s="31"/>
      <c r="BD83" s="31"/>
      <c r="BE83" s="31"/>
      <c r="BF83" s="31"/>
      <c r="BG83" s="31"/>
      <c r="BH83" s="184"/>
    </row>
    <row r="84" spans="1:60" s="32" customFormat="1" ht="14.4" thickBo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9" t="s">
        <v>380</v>
      </c>
      <c r="Z84" s="15"/>
      <c r="AA84" s="5">
        <f>SUM(AA65,AA72)/10^3</f>
        <v>1.1898195894962347</v>
      </c>
      <c r="AB84" s="5">
        <f t="shared" ref="AB84:AX84" si="21">SUM(AB65,AB72)/10^3</f>
        <v>1.1791152090946744</v>
      </c>
      <c r="AC84" s="5">
        <f t="shared" si="21"/>
        <v>1.1548306278625093</v>
      </c>
      <c r="AD84" s="5">
        <f t="shared" si="21"/>
        <v>1.1740806123887304</v>
      </c>
      <c r="AE84" s="5">
        <f t="shared" si="21"/>
        <v>0.99612603274611433</v>
      </c>
      <c r="AF84" s="5">
        <f t="shared" si="21"/>
        <v>1.2835744841551602</v>
      </c>
      <c r="AG84" s="5">
        <f t="shared" si="21"/>
        <v>1.3762185705315935</v>
      </c>
      <c r="AH84" s="5">
        <f t="shared" si="21"/>
        <v>1.4982660374142382</v>
      </c>
      <c r="AI84" s="5">
        <f t="shared" si="21"/>
        <v>1.4410470247874125</v>
      </c>
      <c r="AJ84" s="5">
        <f t="shared" si="21"/>
        <v>1.4743105414807625</v>
      </c>
      <c r="AK84" s="5">
        <f t="shared" si="21"/>
        <v>1.4723368687135132</v>
      </c>
      <c r="AL84" s="5">
        <f t="shared" si="21"/>
        <v>1.441900865232056</v>
      </c>
      <c r="AM84" s="5">
        <f t="shared" si="21"/>
        <v>1.4304804700932787</v>
      </c>
      <c r="AN84" s="5">
        <f t="shared" si="21"/>
        <v>1.3970375688898033</v>
      </c>
      <c r="AO84" s="5">
        <f t="shared" si="21"/>
        <v>1.3272359055670497</v>
      </c>
      <c r="AP84" s="5">
        <f t="shared" si="21"/>
        <v>1.3723914721214461</v>
      </c>
      <c r="AQ84" s="5">
        <f t="shared" si="21"/>
        <v>1.373534641174553</v>
      </c>
      <c r="AR84" s="5">
        <f t="shared" si="21"/>
        <v>1.5329149228458372</v>
      </c>
      <c r="AS84" s="5">
        <f t="shared" si="21"/>
        <v>1.3877883861938742</v>
      </c>
      <c r="AT84" s="5">
        <f t="shared" si="21"/>
        <v>1.2543216663406835</v>
      </c>
      <c r="AU84" s="5">
        <f t="shared" si="21"/>
        <v>1.2164886789925453</v>
      </c>
      <c r="AV84" s="5">
        <f t="shared" si="21"/>
        <v>1.1812191516481383</v>
      </c>
      <c r="AW84" s="5">
        <f t="shared" si="21"/>
        <v>1.289469753141534</v>
      </c>
      <c r="AX84" s="5">
        <f t="shared" si="21"/>
        <v>1.2781651503434563</v>
      </c>
      <c r="AY84" s="33"/>
      <c r="AZ84" s="33"/>
      <c r="BA84" s="33"/>
      <c r="BB84" s="33"/>
      <c r="BC84" s="33"/>
      <c r="BD84" s="33"/>
      <c r="BE84" s="33"/>
      <c r="BF84" s="33"/>
      <c r="BG84" s="153"/>
      <c r="BH84" s="184"/>
    </row>
    <row r="85" spans="1:60" s="32" customFormat="1" ht="14.4" thickTop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405" t="s">
        <v>96</v>
      </c>
      <c r="Z85" s="206"/>
      <c r="AA85" s="16">
        <f t="shared" ref="AA85:AX85" si="22">SUM(AA77:AA84)</f>
        <v>1154.4027547264529</v>
      </c>
      <c r="AB85" s="16">
        <f t="shared" si="22"/>
        <v>1163.0306937263442</v>
      </c>
      <c r="AC85" s="16">
        <f t="shared" si="22"/>
        <v>1172.8213057906805</v>
      </c>
      <c r="AD85" s="16">
        <f t="shared" si="22"/>
        <v>1166.3992896778875</v>
      </c>
      <c r="AE85" s="16">
        <f t="shared" si="22"/>
        <v>1227.2242110073696</v>
      </c>
      <c r="AF85" s="16">
        <f t="shared" si="22"/>
        <v>1240.7626320507973</v>
      </c>
      <c r="AG85" s="16">
        <f t="shared" si="22"/>
        <v>1253.7796387323938</v>
      </c>
      <c r="AH85" s="16">
        <f t="shared" si="22"/>
        <v>1251.3434996133899</v>
      </c>
      <c r="AI85" s="16">
        <f t="shared" si="22"/>
        <v>1216.7003824219225</v>
      </c>
      <c r="AJ85" s="16">
        <f t="shared" si="22"/>
        <v>1251.6629978829478</v>
      </c>
      <c r="AK85" s="16">
        <f t="shared" si="22"/>
        <v>1272.5048268683915</v>
      </c>
      <c r="AL85" s="16">
        <f t="shared" si="22"/>
        <v>1255.7682658015176</v>
      </c>
      <c r="AM85" s="16">
        <f t="shared" si="22"/>
        <v>1292.7779555315697</v>
      </c>
      <c r="AN85" s="16">
        <f t="shared" si="22"/>
        <v>1297.8566893153475</v>
      </c>
      <c r="AO85" s="16">
        <f t="shared" si="22"/>
        <v>1296.831939939731</v>
      </c>
      <c r="AP85" s="16">
        <f t="shared" si="22"/>
        <v>1304.3759600035214</v>
      </c>
      <c r="AQ85" s="16">
        <f t="shared" si="22"/>
        <v>1282.1889213413701</v>
      </c>
      <c r="AR85" s="16">
        <f t="shared" si="22"/>
        <v>1318.2319034743448</v>
      </c>
      <c r="AS85" s="16">
        <f t="shared" si="22"/>
        <v>1233.9505797478412</v>
      </c>
      <c r="AT85" s="16">
        <f t="shared" si="22"/>
        <v>1161.1328735068103</v>
      </c>
      <c r="AU85" s="16">
        <f t="shared" si="22"/>
        <v>1211.5346040272696</v>
      </c>
      <c r="AV85" s="16">
        <f t="shared" si="22"/>
        <v>1260.7596661051195</v>
      </c>
      <c r="AW85" s="16">
        <f t="shared" si="22"/>
        <v>1295.5004843938973</v>
      </c>
      <c r="AX85" s="16">
        <f t="shared" si="22"/>
        <v>1310.691422941512</v>
      </c>
      <c r="AY85" s="34"/>
      <c r="AZ85" s="34"/>
      <c r="BA85" s="34"/>
      <c r="BB85" s="34"/>
      <c r="BC85" s="34"/>
      <c r="BD85" s="34"/>
      <c r="BE85" s="34"/>
      <c r="BF85" s="34"/>
      <c r="BG85" s="34"/>
      <c r="BH85" s="184"/>
    </row>
    <row r="86" spans="1:60" s="32" customForma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73"/>
      <c r="Z86" s="187"/>
      <c r="AA86" s="187"/>
      <c r="AB86" s="187"/>
      <c r="AC86" s="187"/>
      <c r="AD86" s="187"/>
      <c r="AE86" s="187"/>
      <c r="AF86" s="187"/>
      <c r="AG86" s="187"/>
      <c r="AH86" s="187"/>
      <c r="AI86" s="187"/>
      <c r="AJ86" s="187"/>
      <c r="AK86" s="187"/>
      <c r="AL86" s="188"/>
      <c r="AM86" s="188"/>
      <c r="AN86" s="188"/>
      <c r="AO86" s="188"/>
      <c r="AP86" s="188"/>
      <c r="AQ86" s="178"/>
      <c r="AR86" s="178"/>
      <c r="AS86" s="178"/>
      <c r="AT86" s="178"/>
      <c r="AU86" s="178"/>
      <c r="AV86" s="178"/>
      <c r="AW86" s="178"/>
      <c r="AX86" s="178"/>
      <c r="AY86" s="178"/>
      <c r="AZ86" s="178"/>
      <c r="BA86" s="178"/>
      <c r="BB86" s="178"/>
      <c r="BC86" s="178"/>
      <c r="BD86" s="178"/>
      <c r="BE86" s="178"/>
      <c r="BF86" s="178"/>
      <c r="BG86" s="178"/>
      <c r="BH86" s="184"/>
    </row>
    <row r="87" spans="1:60">
      <c r="Y87" s="694" t="s">
        <v>393</v>
      </c>
    </row>
    <row r="88" spans="1:60">
      <c r="Y88" s="512" t="s">
        <v>76</v>
      </c>
      <c r="Z88" s="382"/>
      <c r="AA88" s="13">
        <v>1990</v>
      </c>
      <c r="AB88" s="13">
        <f t="shared" ref="AB88:BE88" si="23">AA88+1</f>
        <v>1991</v>
      </c>
      <c r="AC88" s="13">
        <f t="shared" si="23"/>
        <v>1992</v>
      </c>
      <c r="AD88" s="13">
        <f t="shared" si="23"/>
        <v>1993</v>
      </c>
      <c r="AE88" s="13">
        <f t="shared" si="23"/>
        <v>1994</v>
      </c>
      <c r="AF88" s="13">
        <f t="shared" si="23"/>
        <v>1995</v>
      </c>
      <c r="AG88" s="13">
        <f t="shared" si="23"/>
        <v>1996</v>
      </c>
      <c r="AH88" s="13">
        <f t="shared" si="23"/>
        <v>1997</v>
      </c>
      <c r="AI88" s="13">
        <f t="shared" si="23"/>
        <v>1998</v>
      </c>
      <c r="AJ88" s="13">
        <f t="shared" si="23"/>
        <v>1999</v>
      </c>
      <c r="AK88" s="13">
        <f t="shared" si="23"/>
        <v>2000</v>
      </c>
      <c r="AL88" s="13">
        <f t="shared" si="23"/>
        <v>2001</v>
      </c>
      <c r="AM88" s="13">
        <f t="shared" si="23"/>
        <v>2002</v>
      </c>
      <c r="AN88" s="13">
        <f t="shared" si="23"/>
        <v>2003</v>
      </c>
      <c r="AO88" s="13">
        <f t="shared" si="23"/>
        <v>2004</v>
      </c>
      <c r="AP88" s="13">
        <f t="shared" si="23"/>
        <v>2005</v>
      </c>
      <c r="AQ88" s="13">
        <f t="shared" si="23"/>
        <v>2006</v>
      </c>
      <c r="AR88" s="13">
        <f t="shared" si="23"/>
        <v>2007</v>
      </c>
      <c r="AS88" s="13">
        <f t="shared" si="23"/>
        <v>2008</v>
      </c>
      <c r="AT88" s="13">
        <f t="shared" si="23"/>
        <v>2009</v>
      </c>
      <c r="AU88" s="13">
        <f t="shared" si="23"/>
        <v>2010</v>
      </c>
      <c r="AV88" s="13">
        <f t="shared" si="23"/>
        <v>2011</v>
      </c>
      <c r="AW88" s="13">
        <f t="shared" si="23"/>
        <v>2012</v>
      </c>
      <c r="AX88" s="13">
        <f t="shared" si="23"/>
        <v>2013</v>
      </c>
      <c r="AY88" s="13">
        <f t="shared" si="23"/>
        <v>2014</v>
      </c>
      <c r="AZ88" s="13">
        <f t="shared" si="23"/>
        <v>2015</v>
      </c>
      <c r="BA88" s="13">
        <f t="shared" si="23"/>
        <v>2016</v>
      </c>
      <c r="BB88" s="13">
        <f t="shared" si="23"/>
        <v>2017</v>
      </c>
      <c r="BC88" s="13">
        <f t="shared" si="23"/>
        <v>2018</v>
      </c>
      <c r="BD88" s="13">
        <f t="shared" si="23"/>
        <v>2019</v>
      </c>
      <c r="BE88" s="13">
        <f t="shared" si="23"/>
        <v>2020</v>
      </c>
      <c r="BF88" s="13" t="s">
        <v>139</v>
      </c>
      <c r="BG88" s="13" t="s">
        <v>11</v>
      </c>
    </row>
    <row r="89" spans="1:60" s="32" customForma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7" t="s">
        <v>197</v>
      </c>
      <c r="Z89" s="35"/>
      <c r="AA89" s="19">
        <f t="shared" ref="AA89:AX89" si="24">AA77/$AA77-1</f>
        <v>0</v>
      </c>
      <c r="AB89" s="19">
        <f t="shared" si="24"/>
        <v>2.9491053166363912E-3</v>
      </c>
      <c r="AC89" s="19">
        <f t="shared" si="24"/>
        <v>5.5298252576247986E-3</v>
      </c>
      <c r="AD89" s="19">
        <f t="shared" si="24"/>
        <v>-1.0094442073706356E-2</v>
      </c>
      <c r="AE89" s="19">
        <f t="shared" si="24"/>
        <v>6.6522035190536011E-2</v>
      </c>
      <c r="AF89" s="19">
        <f t="shared" si="24"/>
        <v>9.6083090554688777E-2</v>
      </c>
      <c r="AG89" s="19">
        <f t="shared" si="24"/>
        <v>6.1396444646769188E-2</v>
      </c>
      <c r="AH89" s="19">
        <f t="shared" si="24"/>
        <v>0.12596633516906963</v>
      </c>
      <c r="AI89" s="19">
        <f t="shared" si="24"/>
        <v>5.6350242799831918E-3</v>
      </c>
      <c r="AJ89" s="19">
        <f t="shared" si="24"/>
        <v>9.0063777568460957E-3</v>
      </c>
      <c r="AK89" s="19">
        <f t="shared" si="24"/>
        <v>-1.657265486093884E-2</v>
      </c>
      <c r="AL89" s="19">
        <f t="shared" si="24"/>
        <v>-4.5760869956203098E-2</v>
      </c>
      <c r="AM89" s="19">
        <f t="shared" si="24"/>
        <v>1.9212752213025874E-2</v>
      </c>
      <c r="AN89" s="19">
        <f t="shared" si="24"/>
        <v>1.2294349665795901E-2</v>
      </c>
      <c r="AO89" s="19">
        <f t="shared" si="24"/>
        <v>-2.5110198255296701E-2</v>
      </c>
      <c r="AP89" s="19">
        <f t="shared" si="24"/>
        <v>0.12236695364696049</v>
      </c>
      <c r="AQ89" s="19">
        <f t="shared" si="24"/>
        <v>-4.7541911702331907E-2</v>
      </c>
      <c r="AR89" s="19">
        <f t="shared" si="24"/>
        <v>0.16506833626961037</v>
      </c>
      <c r="AS89" s="19">
        <f t="shared" si="24"/>
        <v>0.14514654573143093</v>
      </c>
      <c r="AT89" s="19">
        <f t="shared" si="24"/>
        <v>0.11737420038110513</v>
      </c>
      <c r="AU89" s="19">
        <f t="shared" si="24"/>
        <v>0.19348849116455913</v>
      </c>
      <c r="AV89" s="19">
        <f t="shared" si="24"/>
        <v>0.20454703779299566</v>
      </c>
      <c r="AW89" s="19">
        <f t="shared" si="24"/>
        <v>0.13229447315493337</v>
      </c>
      <c r="AX89" s="19">
        <f t="shared" si="24"/>
        <v>8.9704647001169313E-2</v>
      </c>
      <c r="AY89" s="31"/>
      <c r="AZ89" s="31"/>
      <c r="BA89" s="31"/>
      <c r="BB89" s="31"/>
      <c r="BC89" s="31"/>
      <c r="BD89" s="31"/>
      <c r="BE89" s="31"/>
      <c r="BF89" s="31"/>
      <c r="BG89" s="31"/>
    </row>
    <row r="90" spans="1:60" s="32" customForma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7" t="s">
        <v>198</v>
      </c>
      <c r="Z90" s="35"/>
      <c r="AA90" s="6">
        <f t="shared" ref="AA90:AX97" si="25">AA78/$AA78-1</f>
        <v>0</v>
      </c>
      <c r="AB90" s="19">
        <f t="shared" si="25"/>
        <v>-2.1811550001897051E-2</v>
      </c>
      <c r="AC90" s="19">
        <f t="shared" si="25"/>
        <v>-4.219673353731801E-2</v>
      </c>
      <c r="AD90" s="19">
        <f t="shared" si="25"/>
        <v>-6.9872918974674514E-2</v>
      </c>
      <c r="AE90" s="19">
        <f t="shared" si="25"/>
        <v>-3.6135167177117067E-2</v>
      </c>
      <c r="AF90" s="19">
        <f t="shared" si="25"/>
        <v>-4.7837590035438748E-2</v>
      </c>
      <c r="AG90" s="19">
        <f t="shared" si="25"/>
        <v>-3.9322685811111646E-2</v>
      </c>
      <c r="AH90" s="19">
        <f t="shared" si="25"/>
        <v>-5.9492519276390321E-2</v>
      </c>
      <c r="AI90" s="19">
        <f t="shared" si="25"/>
        <v>-0.11707990247819999</v>
      </c>
      <c r="AJ90" s="19">
        <f t="shared" si="25"/>
        <v>-9.3966653804092637E-2</v>
      </c>
      <c r="AK90" s="19">
        <f t="shared" si="25"/>
        <v>-7.159695840605218E-2</v>
      </c>
      <c r="AL90" s="19">
        <f t="shared" si="25"/>
        <v>-9.6424664507482882E-2</v>
      </c>
      <c r="AM90" s="19">
        <f t="shared" si="25"/>
        <v>-6.7584106067005822E-2</v>
      </c>
      <c r="AN90" s="19">
        <f t="shared" si="25"/>
        <v>-6.1375133444792729E-2</v>
      </c>
      <c r="AO90" s="19">
        <f t="shared" si="25"/>
        <v>-6.6810575222642887E-2</v>
      </c>
      <c r="AP90" s="19">
        <f t="shared" si="25"/>
        <v>-9.1892583496162472E-2</v>
      </c>
      <c r="AQ90" s="19">
        <f t="shared" si="25"/>
        <v>-6.2209476412937059E-2</v>
      </c>
      <c r="AR90" s="19">
        <f t="shared" si="25"/>
        <v>-6.1981264659325297E-2</v>
      </c>
      <c r="AS90" s="19">
        <f t="shared" si="25"/>
        <v>-0.17113446523078513</v>
      </c>
      <c r="AT90" s="19">
        <f t="shared" si="25"/>
        <v>-0.24047779486551224</v>
      </c>
      <c r="AU90" s="19">
        <f t="shared" si="25"/>
        <v>-0.17815712442963616</v>
      </c>
      <c r="AV90" s="19">
        <f t="shared" si="25"/>
        <v>-0.14741554490517017</v>
      </c>
      <c r="AW90" s="19">
        <f t="shared" si="25"/>
        <v>-0.14062684232364886</v>
      </c>
      <c r="AX90" s="19">
        <f t="shared" si="25"/>
        <v>-0.14636672637850867</v>
      </c>
      <c r="AY90" s="31"/>
      <c r="AZ90" s="31"/>
      <c r="BA90" s="31"/>
      <c r="BB90" s="31"/>
      <c r="BC90" s="31"/>
      <c r="BD90" s="31"/>
      <c r="BE90" s="31"/>
      <c r="BF90" s="31"/>
      <c r="BG90" s="31"/>
    </row>
    <row r="91" spans="1:60" s="32" customForma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7" t="s">
        <v>199</v>
      </c>
      <c r="Z91" s="35"/>
      <c r="AA91" s="6">
        <f t="shared" si="25"/>
        <v>0</v>
      </c>
      <c r="AB91" s="19">
        <f t="shared" si="25"/>
        <v>6.0277970331900743E-2</v>
      </c>
      <c r="AC91" s="19">
        <f t="shared" si="25"/>
        <v>9.1631813312638588E-2</v>
      </c>
      <c r="AD91" s="19">
        <f t="shared" si="25"/>
        <v>0.10743465323665435</v>
      </c>
      <c r="AE91" s="19">
        <f t="shared" si="25"/>
        <v>0.15387692557059496</v>
      </c>
      <c r="AF91" s="19">
        <f t="shared" si="25"/>
        <v>0.19540608503920431</v>
      </c>
      <c r="AG91" s="19">
        <f t="shared" si="25"/>
        <v>0.22574983377974478</v>
      </c>
      <c r="AH91" s="19">
        <f t="shared" si="25"/>
        <v>0.23108843678957847</v>
      </c>
      <c r="AI91" s="19">
        <f t="shared" si="25"/>
        <v>0.22122439242995418</v>
      </c>
      <c r="AJ91" s="19">
        <f t="shared" si="25"/>
        <v>0.24130079036510166</v>
      </c>
      <c r="AK91" s="19">
        <f t="shared" si="25"/>
        <v>0.23570101226205931</v>
      </c>
      <c r="AL91" s="19">
        <f t="shared" si="25"/>
        <v>0.25526510903795785</v>
      </c>
      <c r="AM91" s="19">
        <f t="shared" si="25"/>
        <v>0.23691408536231373</v>
      </c>
      <c r="AN91" s="19">
        <f t="shared" si="25"/>
        <v>0.21848188271953606</v>
      </c>
      <c r="AO91" s="19">
        <f t="shared" si="25"/>
        <v>0.18920491945408147</v>
      </c>
      <c r="AP91" s="19">
        <f t="shared" si="25"/>
        <v>0.16186943063217929</v>
      </c>
      <c r="AQ91" s="19">
        <f t="shared" si="25"/>
        <v>0.13789034983794513</v>
      </c>
      <c r="AR91" s="19">
        <f t="shared" si="25"/>
        <v>0.13450623318526156</v>
      </c>
      <c r="AS91" s="19">
        <f t="shared" si="25"/>
        <v>9.1856881851985372E-2</v>
      </c>
      <c r="AT91" s="19">
        <f t="shared" si="25"/>
        <v>7.3272695163181911E-2</v>
      </c>
      <c r="AU91" s="19">
        <f t="shared" si="25"/>
        <v>7.6767720225575875E-2</v>
      </c>
      <c r="AV91" s="19">
        <f t="shared" si="25"/>
        <v>6.8639570880800305E-2</v>
      </c>
      <c r="AW91" s="19">
        <f t="shared" si="25"/>
        <v>9.693407146671551E-2</v>
      </c>
      <c r="AX91" s="19">
        <f t="shared" si="25"/>
        <v>8.8970544172812582E-2</v>
      </c>
      <c r="AY91" s="31"/>
      <c r="AZ91" s="31"/>
      <c r="BA91" s="31"/>
      <c r="BB91" s="31"/>
      <c r="BC91" s="31"/>
      <c r="BD91" s="31"/>
      <c r="BE91" s="31"/>
      <c r="BF91" s="31"/>
      <c r="BG91" s="31"/>
    </row>
    <row r="92" spans="1:60" s="32" customForma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7" t="s">
        <v>206</v>
      </c>
      <c r="Z92" s="35"/>
      <c r="AA92" s="6">
        <f t="shared" si="25"/>
        <v>0</v>
      </c>
      <c r="AB92" s="19">
        <f t="shared" si="25"/>
        <v>2.6668430438214763E-2</v>
      </c>
      <c r="AC92" s="19">
        <f t="shared" si="25"/>
        <v>6.1267930707233909E-2</v>
      </c>
      <c r="AD92" s="19">
        <f t="shared" si="25"/>
        <v>0.10824835196838145</v>
      </c>
      <c r="AE92" s="19">
        <f t="shared" si="25"/>
        <v>0.22204437934269738</v>
      </c>
      <c r="AF92" s="19">
        <f t="shared" si="25"/>
        <v>0.24828113443057198</v>
      </c>
      <c r="AG92" s="19">
        <f t="shared" si="25"/>
        <v>0.2843847182550836</v>
      </c>
      <c r="AH92" s="19">
        <f t="shared" si="25"/>
        <v>0.32535143359567065</v>
      </c>
      <c r="AI92" s="19">
        <f t="shared" si="25"/>
        <v>0.4234803001997911</v>
      </c>
      <c r="AJ92" s="19">
        <f t="shared" si="25"/>
        <v>0.4989539047739826</v>
      </c>
      <c r="AK92" s="19">
        <f t="shared" si="25"/>
        <v>0.54657262761058911</v>
      </c>
      <c r="AL92" s="19">
        <f t="shared" si="25"/>
        <v>0.54427958497980145</v>
      </c>
      <c r="AM92" s="19">
        <f t="shared" si="25"/>
        <v>0.62867720383360948</v>
      </c>
      <c r="AN92" s="19">
        <f t="shared" si="25"/>
        <v>0.66093984979702203</v>
      </c>
      <c r="AO92" s="19">
        <f t="shared" si="25"/>
        <v>0.75977506537845652</v>
      </c>
      <c r="AP92" s="19">
        <f t="shared" si="25"/>
        <v>0.78639439541032363</v>
      </c>
      <c r="AQ92" s="19">
        <f t="shared" si="25"/>
        <v>0.76257252541347786</v>
      </c>
      <c r="AR92" s="19">
        <f t="shared" si="25"/>
        <v>0.77447225671301911</v>
      </c>
      <c r="AS92" s="19">
        <f t="shared" si="25"/>
        <v>0.73111527409277244</v>
      </c>
      <c r="AT92" s="19">
        <f t="shared" si="25"/>
        <v>0.64441943025730719</v>
      </c>
      <c r="AU92" s="19">
        <f t="shared" si="25"/>
        <v>0.63661132787080188</v>
      </c>
      <c r="AV92" s="19">
        <f t="shared" si="25"/>
        <v>0.76414614260144931</v>
      </c>
      <c r="AW92" s="19">
        <f t="shared" si="25"/>
        <v>0.89773538578546885</v>
      </c>
      <c r="AX92" s="19">
        <f t="shared" si="25"/>
        <v>1.0846983844180369</v>
      </c>
      <c r="AY92" s="31"/>
      <c r="AZ92" s="31"/>
      <c r="BA92" s="31"/>
      <c r="BB92" s="31"/>
      <c r="BC92" s="31"/>
      <c r="BD92" s="31"/>
      <c r="BE92" s="31"/>
      <c r="BF92" s="31"/>
      <c r="BG92" s="31"/>
    </row>
    <row r="93" spans="1:60" s="32" customForma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7" t="s">
        <v>207</v>
      </c>
      <c r="Z93" s="35"/>
      <c r="AA93" s="6">
        <f t="shared" si="25"/>
        <v>0</v>
      </c>
      <c r="AB93" s="19">
        <f t="shared" si="25"/>
        <v>1.4451825791246486E-2</v>
      </c>
      <c r="AC93" s="19">
        <f t="shared" si="25"/>
        <v>7.0406837558788071E-2</v>
      </c>
      <c r="AD93" s="19">
        <f t="shared" si="25"/>
        <v>7.9457822519471089E-2</v>
      </c>
      <c r="AE93" s="19">
        <f t="shared" si="25"/>
        <v>0.13666596525413022</v>
      </c>
      <c r="AF93" s="19">
        <f t="shared" si="25"/>
        <v>0.16364494286751019</v>
      </c>
      <c r="AG93" s="19">
        <f t="shared" si="25"/>
        <v>0.16025467714121566</v>
      </c>
      <c r="AH93" s="19">
        <f t="shared" si="25"/>
        <v>0.13286127101854639</v>
      </c>
      <c r="AI93" s="19">
        <f t="shared" si="25"/>
        <v>0.13243720846941098</v>
      </c>
      <c r="AJ93" s="19">
        <f t="shared" si="25"/>
        <v>0.19752927456932579</v>
      </c>
      <c r="AK93" s="19">
        <f t="shared" si="25"/>
        <v>0.23674547305013061</v>
      </c>
      <c r="AL93" s="19">
        <f t="shared" si="25"/>
        <v>0.20907076305656713</v>
      </c>
      <c r="AM93" s="19">
        <f t="shared" si="25"/>
        <v>0.29662842194349048</v>
      </c>
      <c r="AN93" s="19">
        <f t="shared" si="25"/>
        <v>0.31280715582242413</v>
      </c>
      <c r="AO93" s="19">
        <f t="shared" si="25"/>
        <v>0.30519820909913475</v>
      </c>
      <c r="AP93" s="19">
        <f t="shared" si="25"/>
        <v>0.36978217827110793</v>
      </c>
      <c r="AQ93" s="19">
        <f t="shared" si="25"/>
        <v>0.28113344727187495</v>
      </c>
      <c r="AR93" s="19">
        <f t="shared" si="25"/>
        <v>0.39891627740903823</v>
      </c>
      <c r="AS93" s="19">
        <f t="shared" si="25"/>
        <v>0.32280418661841881</v>
      </c>
      <c r="AT93" s="19">
        <f t="shared" si="25"/>
        <v>0.24381130469620071</v>
      </c>
      <c r="AU93" s="19">
        <f t="shared" si="25"/>
        <v>0.32529818823301349</v>
      </c>
      <c r="AV93" s="19">
        <f t="shared" si="25"/>
        <v>0.46036937088841801</v>
      </c>
      <c r="AW93" s="19">
        <f t="shared" si="25"/>
        <v>0.55271523989675675</v>
      </c>
      <c r="AX93" s="19">
        <f t="shared" si="25"/>
        <v>0.53225991462984612</v>
      </c>
      <c r="AY93" s="31"/>
      <c r="AZ93" s="31"/>
      <c r="BA93" s="31"/>
      <c r="BB93" s="31"/>
      <c r="BC93" s="31"/>
      <c r="BD93" s="31"/>
      <c r="BE93" s="31"/>
      <c r="BF93" s="31"/>
      <c r="BG93" s="31"/>
    </row>
    <row r="94" spans="1:60" s="32" customForma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7" t="s">
        <v>143</v>
      </c>
      <c r="Z94" s="35"/>
      <c r="AA94" s="6">
        <f t="shared" si="25"/>
        <v>0</v>
      </c>
      <c r="AB94" s="19">
        <f t="shared" si="25"/>
        <v>1.738389831416165E-2</v>
      </c>
      <c r="AC94" s="19">
        <f t="shared" si="25"/>
        <v>1.7008250191610452E-2</v>
      </c>
      <c r="AD94" s="19">
        <f t="shared" si="25"/>
        <v>-3.7196362703173502E-3</v>
      </c>
      <c r="AE94" s="19">
        <f t="shared" si="25"/>
        <v>1.9162479045031544E-2</v>
      </c>
      <c r="AF94" s="19">
        <f t="shared" si="25"/>
        <v>2.2842797863069197E-2</v>
      </c>
      <c r="AG94" s="19">
        <f t="shared" si="25"/>
        <v>3.0556134560537629E-2</v>
      </c>
      <c r="AH94" s="19">
        <f t="shared" si="25"/>
        <v>-1.162985691627838E-2</v>
      </c>
      <c r="AI94" s="19">
        <f t="shared" si="25"/>
        <v>-0.10410891309839077</v>
      </c>
      <c r="AJ94" s="19">
        <f t="shared" si="25"/>
        <v>-0.10189145715976777</v>
      </c>
      <c r="AK94" s="19">
        <f t="shared" si="25"/>
        <v>-9.4583006733538144E-2</v>
      </c>
      <c r="AL94" s="19">
        <f t="shared" si="25"/>
        <v>-0.1165355861220605</v>
      </c>
      <c r="AM94" s="19">
        <f t="shared" si="25"/>
        <v>-0.15939716377575119</v>
      </c>
      <c r="AN94" s="19">
        <f t="shared" si="25"/>
        <v>-0.17142023422572028</v>
      </c>
      <c r="AO94" s="19">
        <f t="shared" si="25"/>
        <v>-0.17352029608184361</v>
      </c>
      <c r="AP94" s="19">
        <f t="shared" si="25"/>
        <v>-0.15653455183824283</v>
      </c>
      <c r="AQ94" s="19">
        <f t="shared" si="25"/>
        <v>-0.1545465128871788</v>
      </c>
      <c r="AR94" s="19">
        <f t="shared" si="25"/>
        <v>-0.1668498780856561</v>
      </c>
      <c r="AS94" s="19">
        <f t="shared" si="25"/>
        <v>-0.23137379606407915</v>
      </c>
      <c r="AT94" s="19">
        <f t="shared" si="25"/>
        <v>-0.31967692521559066</v>
      </c>
      <c r="AU94" s="19">
        <f t="shared" si="25"/>
        <v>-0.301199505611355</v>
      </c>
      <c r="AV94" s="19">
        <f t="shared" si="25"/>
        <v>-0.30323856481667721</v>
      </c>
      <c r="AW94" s="19">
        <f t="shared" si="25"/>
        <v>-0.29944066261263613</v>
      </c>
      <c r="AX94" s="19">
        <f t="shared" si="25"/>
        <v>-0.27180147417949085</v>
      </c>
      <c r="AY94" s="31"/>
      <c r="AZ94" s="31"/>
      <c r="BA94" s="31"/>
      <c r="BB94" s="31"/>
      <c r="BC94" s="31"/>
      <c r="BD94" s="31"/>
      <c r="BE94" s="31"/>
      <c r="BF94" s="31"/>
      <c r="BG94" s="31"/>
    </row>
    <row r="95" spans="1:60" s="32" customForma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7" t="s">
        <v>163</v>
      </c>
      <c r="Z95" s="35"/>
      <c r="AA95" s="6">
        <f t="shared" si="25"/>
        <v>0</v>
      </c>
      <c r="AB95" s="19">
        <f t="shared" si="25"/>
        <v>1.4702155446115084E-2</v>
      </c>
      <c r="AC95" s="19">
        <f t="shared" si="25"/>
        <v>7.7695498723809875E-2</v>
      </c>
      <c r="AD95" s="19">
        <f t="shared" si="25"/>
        <v>5.6359540323618784E-2</v>
      </c>
      <c r="AE95" s="19">
        <f t="shared" si="25"/>
        <v>0.19800547827887294</v>
      </c>
      <c r="AF95" s="19">
        <f t="shared" si="25"/>
        <v>0.22271478670800482</v>
      </c>
      <c r="AG95" s="19">
        <f t="shared" si="25"/>
        <v>0.254287886502089</v>
      </c>
      <c r="AH95" s="19">
        <f t="shared" si="25"/>
        <v>0.31407980248337219</v>
      </c>
      <c r="AI95" s="19">
        <f t="shared" si="25"/>
        <v>0.33118413266912383</v>
      </c>
      <c r="AJ95" s="19">
        <f t="shared" si="25"/>
        <v>0.33407230836626978</v>
      </c>
      <c r="AK95" s="19">
        <f t="shared" si="25"/>
        <v>0.38405170505366426</v>
      </c>
      <c r="AL95" s="19">
        <f t="shared" si="25"/>
        <v>0.3746924151227935</v>
      </c>
      <c r="AM95" s="19">
        <f t="shared" si="25"/>
        <v>0.38587931990003832</v>
      </c>
      <c r="AN95" s="19">
        <f t="shared" si="25"/>
        <v>0.41972880035550153</v>
      </c>
      <c r="AO95" s="19">
        <f t="shared" si="25"/>
        <v>0.3837484233208146</v>
      </c>
      <c r="AP95" s="19">
        <f t="shared" si="25"/>
        <v>0.33963187986492982</v>
      </c>
      <c r="AQ95" s="19">
        <f t="shared" si="25"/>
        <v>0.26019657181936506</v>
      </c>
      <c r="AR95" s="19">
        <f t="shared" si="25"/>
        <v>0.28501694903977248</v>
      </c>
      <c r="AS95" s="19">
        <f t="shared" si="25"/>
        <v>0.34471785702071434</v>
      </c>
      <c r="AT95" s="19">
        <f t="shared" si="25"/>
        <v>0.17609119541264828</v>
      </c>
      <c r="AU95" s="19">
        <f t="shared" si="25"/>
        <v>0.19808486368169698</v>
      </c>
      <c r="AV95" s="19">
        <f t="shared" si="25"/>
        <v>0.18857834663722217</v>
      </c>
      <c r="AW95" s="19">
        <f t="shared" si="25"/>
        <v>0.26965802290919472</v>
      </c>
      <c r="AX95" s="19">
        <f t="shared" si="25"/>
        <v>0.25126253261722264</v>
      </c>
      <c r="AY95" s="31"/>
      <c r="AZ95" s="31"/>
      <c r="BA95" s="31"/>
      <c r="BB95" s="31"/>
      <c r="BC95" s="31"/>
      <c r="BD95" s="31"/>
      <c r="BE95" s="31"/>
      <c r="BF95" s="31"/>
      <c r="BG95" s="31"/>
    </row>
    <row r="96" spans="1:60" s="32" customFormat="1" ht="14.4" thickBo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9" t="s">
        <v>380</v>
      </c>
      <c r="Z96" s="36"/>
      <c r="AA96" s="7">
        <f t="shared" si="25"/>
        <v>0</v>
      </c>
      <c r="AB96" s="20">
        <f t="shared" si="25"/>
        <v>-8.9966415884046302E-3</v>
      </c>
      <c r="AC96" s="20">
        <f t="shared" si="25"/>
        <v>-2.9406947021724084E-2</v>
      </c>
      <c r="AD96" s="20">
        <f t="shared" si="25"/>
        <v>-1.3228036625424933E-2</v>
      </c>
      <c r="AE96" s="20">
        <f t="shared" si="25"/>
        <v>-0.16279237496176169</v>
      </c>
      <c r="AF96" s="20">
        <f t="shared" si="25"/>
        <v>7.8797571906360275E-2</v>
      </c>
      <c r="AG96" s="20">
        <f t="shared" si="25"/>
        <v>0.15666154993655756</v>
      </c>
      <c r="AH96" s="20">
        <f t="shared" si="25"/>
        <v>0.2592379976266812</v>
      </c>
      <c r="AI96" s="20">
        <f t="shared" si="25"/>
        <v>0.21114750295676887</v>
      </c>
      <c r="AJ96" s="20">
        <f t="shared" si="25"/>
        <v>0.23910427639284393</v>
      </c>
      <c r="AK96" s="20">
        <f t="shared" si="25"/>
        <v>0.23744547636578694</v>
      </c>
      <c r="AL96" s="20">
        <f t="shared" si="25"/>
        <v>0.21186512473084385</v>
      </c>
      <c r="AM96" s="20">
        <f t="shared" si="25"/>
        <v>0.20226669885216708</v>
      </c>
      <c r="AN96" s="20">
        <f t="shared" si="25"/>
        <v>0.17415915927330117</v>
      </c>
      <c r="AO96" s="20">
        <f t="shared" si="25"/>
        <v>0.11549340528928131</v>
      </c>
      <c r="AP96" s="20">
        <f t="shared" si="25"/>
        <v>0.15344501320785242</v>
      </c>
      <c r="AQ96" s="20">
        <f t="shared" si="25"/>
        <v>0.15440580513227453</v>
      </c>
      <c r="AR96" s="20">
        <f t="shared" si="25"/>
        <v>0.28835912299516586</v>
      </c>
      <c r="AS96" s="20">
        <f t="shared" si="25"/>
        <v>0.16638555831935742</v>
      </c>
      <c r="AT96" s="20">
        <f t="shared" si="25"/>
        <v>5.4211644701327222E-2</v>
      </c>
      <c r="AU96" s="20">
        <f t="shared" si="25"/>
        <v>2.241439772192888E-2</v>
      </c>
      <c r="AV96" s="20">
        <f t="shared" si="25"/>
        <v>-7.2283545539352234E-3</v>
      </c>
      <c r="AW96" s="20">
        <f t="shared" si="25"/>
        <v>8.3752330626436278E-2</v>
      </c>
      <c r="AX96" s="20">
        <f t="shared" si="25"/>
        <v>7.4251223989871384E-2</v>
      </c>
      <c r="AY96" s="20">
        <f t="shared" ref="AY96:BE96" si="26">AY71/AX71-1</f>
        <v>-1</v>
      </c>
      <c r="AZ96" s="20" t="e">
        <f t="shared" si="26"/>
        <v>#DIV/0!</v>
      </c>
      <c r="BA96" s="20" t="e">
        <f t="shared" si="26"/>
        <v>#DIV/0!</v>
      </c>
      <c r="BB96" s="20" t="e">
        <f t="shared" si="26"/>
        <v>#DIV/0!</v>
      </c>
      <c r="BC96" s="20" t="e">
        <f t="shared" si="26"/>
        <v>#DIV/0!</v>
      </c>
      <c r="BD96" s="20" t="e">
        <f t="shared" si="26"/>
        <v>#DIV/0!</v>
      </c>
      <c r="BE96" s="20" t="e">
        <f t="shared" si="26"/>
        <v>#DIV/0!</v>
      </c>
      <c r="BF96" s="33"/>
      <c r="BG96" s="33"/>
    </row>
    <row r="97" spans="1:59" s="32" customFormat="1" ht="14.4" thickTop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405" t="s">
        <v>96</v>
      </c>
      <c r="Z97" s="37"/>
      <c r="AA97" s="981">
        <f>AA85/$AA85-1</f>
        <v>0</v>
      </c>
      <c r="AB97" s="21">
        <f>AB85/$AA85-1</f>
        <v>7.4739417976663614E-3</v>
      </c>
      <c r="AC97" s="21">
        <f t="shared" si="25"/>
        <v>1.5955047741194939E-2</v>
      </c>
      <c r="AD97" s="21">
        <f t="shared" si="25"/>
        <v>1.039198399546204E-2</v>
      </c>
      <c r="AE97" s="21">
        <f t="shared" si="25"/>
        <v>6.308149905461069E-2</v>
      </c>
      <c r="AF97" s="21">
        <f t="shared" si="25"/>
        <v>7.4809140025664744E-2</v>
      </c>
      <c r="AG97" s="21">
        <f t="shared" si="25"/>
        <v>8.6085106431930791E-2</v>
      </c>
      <c r="AH97" s="21">
        <f t="shared" si="25"/>
        <v>8.3974803845567658E-2</v>
      </c>
      <c r="AI97" s="21">
        <f t="shared" si="25"/>
        <v>5.3965245180163768E-2</v>
      </c>
      <c r="AJ97" s="21">
        <f t="shared" si="25"/>
        <v>8.4251568837897972E-2</v>
      </c>
      <c r="AK97" s="21">
        <f t="shared" si="25"/>
        <v>0.10230577816831699</v>
      </c>
      <c r="AL97" s="21">
        <f t="shared" si="25"/>
        <v>8.7807752242486714E-2</v>
      </c>
      <c r="AM97" s="21">
        <f t="shared" si="25"/>
        <v>0.11986735152750572</v>
      </c>
      <c r="AN97" s="21">
        <f t="shared" si="25"/>
        <v>0.12426679856882994</v>
      </c>
      <c r="AO97" s="21">
        <f t="shared" si="25"/>
        <v>0.12337911065278773</v>
      </c>
      <c r="AP97" s="21">
        <f t="shared" si="25"/>
        <v>0.12991410897369704</v>
      </c>
      <c r="AQ97" s="21">
        <f t="shared" si="25"/>
        <v>0.1106946133762452</v>
      </c>
      <c r="AR97" s="21">
        <f t="shared" si="25"/>
        <v>0.14191680336618107</v>
      </c>
      <c r="AS97" s="21">
        <f t="shared" si="25"/>
        <v>6.8908207898583873E-2</v>
      </c>
      <c r="AT97" s="21">
        <f t="shared" si="25"/>
        <v>5.8299573115208059E-3</v>
      </c>
      <c r="AU97" s="21">
        <f t="shared" si="25"/>
        <v>4.9490395849197899E-2</v>
      </c>
      <c r="AV97" s="21">
        <f t="shared" si="25"/>
        <v>9.2131546761484495E-2</v>
      </c>
      <c r="AW97" s="21">
        <f t="shared" si="25"/>
        <v>0.12222573888510757</v>
      </c>
      <c r="AX97" s="21">
        <f t="shared" si="25"/>
        <v>0.13538487115971343</v>
      </c>
      <c r="AY97" s="34"/>
      <c r="AZ97" s="34"/>
      <c r="BA97" s="34"/>
      <c r="BB97" s="34"/>
      <c r="BC97" s="34"/>
      <c r="BD97" s="34"/>
      <c r="BE97" s="34"/>
      <c r="BF97" s="34"/>
      <c r="BG97" s="34"/>
    </row>
    <row r="99" spans="1:59">
      <c r="Y99" s="694" t="s">
        <v>392</v>
      </c>
    </row>
    <row r="100" spans="1:59">
      <c r="Y100" s="512" t="s">
        <v>76</v>
      </c>
      <c r="Z100" s="382"/>
      <c r="AA100" s="13">
        <v>1990</v>
      </c>
      <c r="AB100" s="13">
        <f t="shared" ref="AB100:BE100" si="27">AA100+1</f>
        <v>1991</v>
      </c>
      <c r="AC100" s="13">
        <f t="shared" si="27"/>
        <v>1992</v>
      </c>
      <c r="AD100" s="13">
        <f t="shared" si="27"/>
        <v>1993</v>
      </c>
      <c r="AE100" s="13">
        <f t="shared" si="27"/>
        <v>1994</v>
      </c>
      <c r="AF100" s="13">
        <f t="shared" si="27"/>
        <v>1995</v>
      </c>
      <c r="AG100" s="13">
        <f t="shared" si="27"/>
        <v>1996</v>
      </c>
      <c r="AH100" s="13">
        <f t="shared" si="27"/>
        <v>1997</v>
      </c>
      <c r="AI100" s="13">
        <f t="shared" si="27"/>
        <v>1998</v>
      </c>
      <c r="AJ100" s="13">
        <f t="shared" si="27"/>
        <v>1999</v>
      </c>
      <c r="AK100" s="13">
        <f t="shared" si="27"/>
        <v>2000</v>
      </c>
      <c r="AL100" s="13">
        <f t="shared" si="27"/>
        <v>2001</v>
      </c>
      <c r="AM100" s="13">
        <f t="shared" si="27"/>
        <v>2002</v>
      </c>
      <c r="AN100" s="13">
        <f t="shared" si="27"/>
        <v>2003</v>
      </c>
      <c r="AO100" s="13">
        <f t="shared" si="27"/>
        <v>2004</v>
      </c>
      <c r="AP100" s="13">
        <f t="shared" si="27"/>
        <v>2005</v>
      </c>
      <c r="AQ100" s="13">
        <f t="shared" si="27"/>
        <v>2006</v>
      </c>
      <c r="AR100" s="13">
        <f t="shared" si="27"/>
        <v>2007</v>
      </c>
      <c r="AS100" s="13">
        <f t="shared" si="27"/>
        <v>2008</v>
      </c>
      <c r="AT100" s="13">
        <f t="shared" si="27"/>
        <v>2009</v>
      </c>
      <c r="AU100" s="13">
        <f t="shared" si="27"/>
        <v>2010</v>
      </c>
      <c r="AV100" s="13">
        <f t="shared" si="27"/>
        <v>2011</v>
      </c>
      <c r="AW100" s="13">
        <f t="shared" si="27"/>
        <v>2012</v>
      </c>
      <c r="AX100" s="13">
        <f t="shared" si="27"/>
        <v>2013</v>
      </c>
      <c r="AY100" s="13">
        <f t="shared" si="27"/>
        <v>2014</v>
      </c>
      <c r="AZ100" s="13">
        <f t="shared" si="27"/>
        <v>2015</v>
      </c>
      <c r="BA100" s="13">
        <f t="shared" si="27"/>
        <v>2016</v>
      </c>
      <c r="BB100" s="13">
        <f t="shared" si="27"/>
        <v>2017</v>
      </c>
      <c r="BC100" s="13">
        <f t="shared" si="27"/>
        <v>2018</v>
      </c>
      <c r="BD100" s="13">
        <f t="shared" si="27"/>
        <v>2019</v>
      </c>
      <c r="BE100" s="13">
        <f t="shared" si="27"/>
        <v>2020</v>
      </c>
      <c r="BF100" s="13" t="s">
        <v>139</v>
      </c>
      <c r="BG100" s="13" t="s">
        <v>11</v>
      </c>
    </row>
    <row r="101" spans="1:59" s="32" customForma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7" t="s">
        <v>197</v>
      </c>
      <c r="Z101" s="35"/>
      <c r="AA101" s="982"/>
      <c r="AB101" s="983"/>
      <c r="AC101" s="983"/>
      <c r="AD101" s="983"/>
      <c r="AE101" s="983"/>
      <c r="AF101" s="983"/>
      <c r="AG101" s="983"/>
      <c r="AH101" s="983"/>
      <c r="AI101" s="983"/>
      <c r="AJ101" s="983"/>
      <c r="AK101" s="983"/>
      <c r="AL101" s="983"/>
      <c r="AM101" s="983"/>
      <c r="AN101" s="983"/>
      <c r="AO101" s="983"/>
      <c r="AP101" s="19">
        <f>AP77/$AP77-1</f>
        <v>0</v>
      </c>
      <c r="AQ101" s="19">
        <f t="shared" ref="AQ101:BE101" si="28">AQ77/$AP77-1</f>
        <v>-0.15138441558458171</v>
      </c>
      <c r="AR101" s="19">
        <f t="shared" si="28"/>
        <v>3.8045830273154557E-2</v>
      </c>
      <c r="AS101" s="19">
        <f t="shared" si="28"/>
        <v>2.0296028861551685E-2</v>
      </c>
      <c r="AT101" s="19">
        <f t="shared" si="28"/>
        <v>-4.4484143529279763E-3</v>
      </c>
      <c r="AU101" s="19">
        <f t="shared" si="28"/>
        <v>6.3367455079196722E-2</v>
      </c>
      <c r="AV101" s="19">
        <f t="shared" si="28"/>
        <v>7.3220334828109079E-2</v>
      </c>
      <c r="AW101" s="19">
        <f t="shared" si="28"/>
        <v>8.8451637637003699E-3</v>
      </c>
      <c r="AX101" s="19">
        <f>AX77/$AP77-1</f>
        <v>-2.9101272573697878E-2</v>
      </c>
      <c r="AY101" s="19">
        <f t="shared" si="28"/>
        <v>-1</v>
      </c>
      <c r="AZ101" s="19">
        <f t="shared" si="28"/>
        <v>-1</v>
      </c>
      <c r="BA101" s="19">
        <f t="shared" si="28"/>
        <v>-1</v>
      </c>
      <c r="BB101" s="19">
        <f t="shared" si="28"/>
        <v>-1</v>
      </c>
      <c r="BC101" s="19">
        <f t="shared" si="28"/>
        <v>-1</v>
      </c>
      <c r="BD101" s="19">
        <f t="shared" si="28"/>
        <v>-1</v>
      </c>
      <c r="BE101" s="19">
        <f t="shared" si="28"/>
        <v>-1</v>
      </c>
      <c r="BF101" s="31"/>
      <c r="BG101" s="31"/>
    </row>
    <row r="102" spans="1:59" s="32" customForma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7" t="s">
        <v>198</v>
      </c>
      <c r="Z102" s="35"/>
      <c r="AA102" s="982"/>
      <c r="AB102" s="983"/>
      <c r="AC102" s="983"/>
      <c r="AD102" s="983"/>
      <c r="AE102" s="983"/>
      <c r="AF102" s="983"/>
      <c r="AG102" s="983"/>
      <c r="AH102" s="983"/>
      <c r="AI102" s="983"/>
      <c r="AJ102" s="983"/>
      <c r="AK102" s="983"/>
      <c r="AL102" s="983"/>
      <c r="AM102" s="983"/>
      <c r="AN102" s="983"/>
      <c r="AO102" s="983"/>
      <c r="AP102" s="19">
        <f t="shared" ref="AP102:BE109" si="29">AP78/$AP78-1</f>
        <v>0</v>
      </c>
      <c r="AQ102" s="19">
        <f t="shared" si="29"/>
        <v>3.2686779717650216E-2</v>
      </c>
      <c r="AR102" s="19">
        <f t="shared" si="29"/>
        <v>3.2938084518673083E-2</v>
      </c>
      <c r="AS102" s="19">
        <f t="shared" si="29"/>
        <v>-8.7260471938109929E-2</v>
      </c>
      <c r="AT102" s="19">
        <f t="shared" si="29"/>
        <v>-0.1636207442742782</v>
      </c>
      <c r="AU102" s="19">
        <f t="shared" si="29"/>
        <v>-9.4993763254998309E-2</v>
      </c>
      <c r="AV102" s="19">
        <f t="shared" si="29"/>
        <v>-6.1141402878051587E-2</v>
      </c>
      <c r="AW102" s="19">
        <f t="shared" si="29"/>
        <v>-5.3665742556217144E-2</v>
      </c>
      <c r="AX102" s="19">
        <f t="shared" si="29"/>
        <v>-5.9986453025643871E-2</v>
      </c>
      <c r="AY102" s="19">
        <f t="shared" si="29"/>
        <v>-1</v>
      </c>
      <c r="AZ102" s="19">
        <f t="shared" si="29"/>
        <v>-1</v>
      </c>
      <c r="BA102" s="19">
        <f t="shared" si="29"/>
        <v>-1</v>
      </c>
      <c r="BB102" s="19">
        <f t="shared" si="29"/>
        <v>-1</v>
      </c>
      <c r="BC102" s="19">
        <f t="shared" si="29"/>
        <v>-1</v>
      </c>
      <c r="BD102" s="19">
        <f t="shared" si="29"/>
        <v>-1</v>
      </c>
      <c r="BE102" s="19">
        <f t="shared" si="29"/>
        <v>-1</v>
      </c>
      <c r="BF102" s="31"/>
      <c r="BG102" s="31"/>
    </row>
    <row r="103" spans="1:59" s="32" customForma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7" t="s">
        <v>199</v>
      </c>
      <c r="Z103" s="35"/>
      <c r="AA103" s="982"/>
      <c r="AB103" s="983"/>
      <c r="AC103" s="983"/>
      <c r="AD103" s="983"/>
      <c r="AE103" s="983"/>
      <c r="AF103" s="983"/>
      <c r="AG103" s="983"/>
      <c r="AH103" s="983"/>
      <c r="AI103" s="983"/>
      <c r="AJ103" s="983"/>
      <c r="AK103" s="983"/>
      <c r="AL103" s="983"/>
      <c r="AM103" s="983"/>
      <c r="AN103" s="983"/>
      <c r="AO103" s="983"/>
      <c r="AP103" s="19">
        <f t="shared" si="29"/>
        <v>0</v>
      </c>
      <c r="AQ103" s="19">
        <f t="shared" si="29"/>
        <v>-2.0638361043019415E-2</v>
      </c>
      <c r="AR103" s="19">
        <f t="shared" si="29"/>
        <v>-2.3551009025195913E-2</v>
      </c>
      <c r="AS103" s="19">
        <f t="shared" si="29"/>
        <v>-6.0258534164290611E-2</v>
      </c>
      <c r="AT103" s="19">
        <f t="shared" si="29"/>
        <v>-7.6253607447776095E-2</v>
      </c>
      <c r="AU103" s="19">
        <f t="shared" si="29"/>
        <v>-7.324550260376439E-2</v>
      </c>
      <c r="AV103" s="19">
        <f t="shared" si="29"/>
        <v>-8.0241253701504256E-2</v>
      </c>
      <c r="AW103" s="19">
        <f t="shared" si="29"/>
        <v>-5.5888688912429818E-2</v>
      </c>
      <c r="AX103" s="19">
        <f t="shared" si="29"/>
        <v>-6.2742752789099576E-2</v>
      </c>
      <c r="AY103" s="19">
        <f t="shared" si="29"/>
        <v>-1</v>
      </c>
      <c r="AZ103" s="19">
        <f t="shared" si="29"/>
        <v>-1</v>
      </c>
      <c r="BA103" s="19">
        <f t="shared" si="29"/>
        <v>-1</v>
      </c>
      <c r="BB103" s="19">
        <f t="shared" si="29"/>
        <v>-1</v>
      </c>
      <c r="BC103" s="19">
        <f t="shared" si="29"/>
        <v>-1</v>
      </c>
      <c r="BD103" s="19">
        <f t="shared" si="29"/>
        <v>-1</v>
      </c>
      <c r="BE103" s="19">
        <f t="shared" si="29"/>
        <v>-1</v>
      </c>
      <c r="BF103" s="31"/>
      <c r="BG103" s="31"/>
    </row>
    <row r="104" spans="1:59" s="32" customForma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7" t="s">
        <v>206</v>
      </c>
      <c r="Z104" s="35"/>
      <c r="AA104" s="982"/>
      <c r="AB104" s="983"/>
      <c r="AC104" s="983"/>
      <c r="AD104" s="983"/>
      <c r="AE104" s="983"/>
      <c r="AF104" s="983"/>
      <c r="AG104" s="983"/>
      <c r="AH104" s="983"/>
      <c r="AI104" s="983"/>
      <c r="AJ104" s="983"/>
      <c r="AK104" s="983"/>
      <c r="AL104" s="983"/>
      <c r="AM104" s="983"/>
      <c r="AN104" s="983"/>
      <c r="AO104" s="983"/>
      <c r="AP104" s="19">
        <f t="shared" si="29"/>
        <v>0</v>
      </c>
      <c r="AQ104" s="19">
        <f t="shared" si="29"/>
        <v>-1.3335168346950477E-2</v>
      </c>
      <c r="AR104" s="19">
        <f t="shared" si="29"/>
        <v>-6.673855856206945E-3</v>
      </c>
      <c r="AS104" s="19">
        <f t="shared" si="29"/>
        <v>-3.0944522362797655E-2</v>
      </c>
      <c r="AT104" s="19">
        <f t="shared" si="29"/>
        <v>-7.9475711252668613E-2</v>
      </c>
      <c r="AU104" s="19">
        <f t="shared" si="29"/>
        <v>-8.384658389230859E-2</v>
      </c>
      <c r="AV104" s="19">
        <f t="shared" si="29"/>
        <v>-1.2454278218760328E-2</v>
      </c>
      <c r="AW104" s="19">
        <f t="shared" si="29"/>
        <v>6.2327216577261479E-2</v>
      </c>
      <c r="AX104" s="19">
        <f t="shared" si="29"/>
        <v>0.16698663507573008</v>
      </c>
      <c r="AY104" s="19">
        <f t="shared" si="29"/>
        <v>-1</v>
      </c>
      <c r="AZ104" s="19">
        <f t="shared" si="29"/>
        <v>-1</v>
      </c>
      <c r="BA104" s="19">
        <f t="shared" si="29"/>
        <v>-1</v>
      </c>
      <c r="BB104" s="19">
        <f t="shared" si="29"/>
        <v>-1</v>
      </c>
      <c r="BC104" s="19">
        <f t="shared" si="29"/>
        <v>-1</v>
      </c>
      <c r="BD104" s="19">
        <f t="shared" si="29"/>
        <v>-1</v>
      </c>
      <c r="BE104" s="19">
        <f t="shared" si="29"/>
        <v>-1</v>
      </c>
      <c r="BF104" s="31"/>
      <c r="BG104" s="31"/>
    </row>
    <row r="105" spans="1:59" s="32" customForma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7" t="s">
        <v>207</v>
      </c>
      <c r="Z105" s="35"/>
      <c r="AA105" s="982"/>
      <c r="AB105" s="983"/>
      <c r="AC105" s="983"/>
      <c r="AD105" s="983"/>
      <c r="AE105" s="983"/>
      <c r="AF105" s="983"/>
      <c r="AG105" s="983"/>
      <c r="AH105" s="983"/>
      <c r="AI105" s="983"/>
      <c r="AJ105" s="983"/>
      <c r="AK105" s="983"/>
      <c r="AL105" s="983"/>
      <c r="AM105" s="983"/>
      <c r="AN105" s="983"/>
      <c r="AO105" s="983"/>
      <c r="AP105" s="19">
        <f t="shared" si="29"/>
        <v>0</v>
      </c>
      <c r="AQ105" s="19">
        <f t="shared" si="29"/>
        <v>-6.4717392593851897E-2</v>
      </c>
      <c r="AR105" s="19">
        <f t="shared" si="29"/>
        <v>2.1269147460147408E-2</v>
      </c>
      <c r="AS105" s="19">
        <f t="shared" si="29"/>
        <v>-3.4295957706197533E-2</v>
      </c>
      <c r="AT105" s="19">
        <f t="shared" si="29"/>
        <v>-9.196416450234679E-2</v>
      </c>
      <c r="AU105" s="19">
        <f t="shared" si="29"/>
        <v>-3.2475229086598834E-2</v>
      </c>
      <c r="AV105" s="19">
        <f t="shared" si="29"/>
        <v>6.6132553083473544E-2</v>
      </c>
      <c r="AW105" s="19">
        <f t="shared" si="29"/>
        <v>0.1335490156957222</v>
      </c>
      <c r="AX105" s="19">
        <f t="shared" si="29"/>
        <v>0.11861574704075362</v>
      </c>
      <c r="AY105" s="19">
        <f t="shared" si="29"/>
        <v>-1</v>
      </c>
      <c r="AZ105" s="19">
        <f t="shared" si="29"/>
        <v>-1</v>
      </c>
      <c r="BA105" s="19">
        <f t="shared" si="29"/>
        <v>-1</v>
      </c>
      <c r="BB105" s="19">
        <f t="shared" si="29"/>
        <v>-1</v>
      </c>
      <c r="BC105" s="19">
        <f t="shared" si="29"/>
        <v>-1</v>
      </c>
      <c r="BD105" s="19">
        <f t="shared" si="29"/>
        <v>-1</v>
      </c>
      <c r="BE105" s="19">
        <f t="shared" si="29"/>
        <v>-1</v>
      </c>
      <c r="BF105" s="31"/>
      <c r="BG105" s="31"/>
    </row>
    <row r="106" spans="1:59" s="32" customForma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7" t="s">
        <v>143</v>
      </c>
      <c r="Z106" s="35"/>
      <c r="AA106" s="982"/>
      <c r="AB106" s="983"/>
      <c r="AC106" s="983"/>
      <c r="AD106" s="983"/>
      <c r="AE106" s="983"/>
      <c r="AF106" s="983"/>
      <c r="AG106" s="983"/>
      <c r="AH106" s="983"/>
      <c r="AI106" s="983"/>
      <c r="AJ106" s="983"/>
      <c r="AK106" s="983"/>
      <c r="AL106" s="983"/>
      <c r="AM106" s="983"/>
      <c r="AN106" s="983"/>
      <c r="AO106" s="983"/>
      <c r="AP106" s="19">
        <f t="shared" si="29"/>
        <v>0</v>
      </c>
      <c r="AQ106" s="19">
        <f t="shared" si="29"/>
        <v>2.3569891990200542E-3</v>
      </c>
      <c r="AR106" s="19">
        <f t="shared" si="29"/>
        <v>-1.2229696272555546E-2</v>
      </c>
      <c r="AS106" s="19">
        <f t="shared" si="29"/>
        <v>-8.872828684202827E-2</v>
      </c>
      <c r="AT106" s="19">
        <f t="shared" si="29"/>
        <v>-0.19341915395929887</v>
      </c>
      <c r="AU106" s="19">
        <f t="shared" si="29"/>
        <v>-0.17151260207326102</v>
      </c>
      <c r="AV106" s="19">
        <f t="shared" si="29"/>
        <v>-0.17393008012143252</v>
      </c>
      <c r="AW106" s="19">
        <f t="shared" si="29"/>
        <v>-0.16942734416192373</v>
      </c>
      <c r="AX106" s="19">
        <f t="shared" si="29"/>
        <v>-0.13665873639810622</v>
      </c>
      <c r="AY106" s="19">
        <f t="shared" si="29"/>
        <v>-1</v>
      </c>
      <c r="AZ106" s="19">
        <f t="shared" si="29"/>
        <v>-1</v>
      </c>
      <c r="BA106" s="19">
        <f t="shared" si="29"/>
        <v>-1</v>
      </c>
      <c r="BB106" s="19">
        <f t="shared" si="29"/>
        <v>-1</v>
      </c>
      <c r="BC106" s="19">
        <f t="shared" si="29"/>
        <v>-1</v>
      </c>
      <c r="BD106" s="19">
        <f t="shared" si="29"/>
        <v>-1</v>
      </c>
      <c r="BE106" s="19">
        <f t="shared" si="29"/>
        <v>-1</v>
      </c>
      <c r="BF106" s="31"/>
      <c r="BG106" s="31"/>
    </row>
    <row r="107" spans="1:59" s="32" customForma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7" t="s">
        <v>163</v>
      </c>
      <c r="Z107" s="35"/>
      <c r="AA107" s="982"/>
      <c r="AB107" s="983"/>
      <c r="AC107" s="983"/>
      <c r="AD107" s="983"/>
      <c r="AE107" s="983"/>
      <c r="AF107" s="983"/>
      <c r="AG107" s="983"/>
      <c r="AH107" s="983"/>
      <c r="AI107" s="983"/>
      <c r="AJ107" s="983"/>
      <c r="AK107" s="983"/>
      <c r="AL107" s="983"/>
      <c r="AM107" s="983"/>
      <c r="AN107" s="983"/>
      <c r="AO107" s="983"/>
      <c r="AP107" s="19">
        <f t="shared" si="29"/>
        <v>0</v>
      </c>
      <c r="AQ107" s="19">
        <f t="shared" si="29"/>
        <v>-5.9296370323445702E-2</v>
      </c>
      <c r="AR107" s="19">
        <f t="shared" si="29"/>
        <v>-4.07686108744022E-2</v>
      </c>
      <c r="AS107" s="19">
        <f t="shared" si="29"/>
        <v>3.7965483146737977E-3</v>
      </c>
      <c r="AT107" s="19">
        <f t="shared" si="29"/>
        <v>-0.12207882397421799</v>
      </c>
      <c r="AU107" s="19">
        <f t="shared" si="29"/>
        <v>-0.10566112848665898</v>
      </c>
      <c r="AV107" s="19">
        <f t="shared" si="29"/>
        <v>-0.11275749368023225</v>
      </c>
      <c r="AW107" s="19">
        <f t="shared" si="29"/>
        <v>-5.2233645680924035E-2</v>
      </c>
      <c r="AX107" s="19">
        <f t="shared" si="29"/>
        <v>-6.5965395849356123E-2</v>
      </c>
      <c r="AY107" s="19">
        <f t="shared" si="29"/>
        <v>-1</v>
      </c>
      <c r="AZ107" s="19">
        <f t="shared" si="29"/>
        <v>-1</v>
      </c>
      <c r="BA107" s="19">
        <f t="shared" si="29"/>
        <v>-1</v>
      </c>
      <c r="BB107" s="19">
        <f t="shared" si="29"/>
        <v>-1</v>
      </c>
      <c r="BC107" s="19">
        <f t="shared" si="29"/>
        <v>-1</v>
      </c>
      <c r="BD107" s="19">
        <f t="shared" si="29"/>
        <v>-1</v>
      </c>
      <c r="BE107" s="19">
        <f t="shared" si="29"/>
        <v>-1</v>
      </c>
      <c r="BF107" s="31"/>
      <c r="BG107" s="31"/>
    </row>
    <row r="108" spans="1:59" s="32" customFormat="1" ht="14.4" thickBo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9" t="s">
        <v>380</v>
      </c>
      <c r="Z108" s="36"/>
      <c r="AA108" s="984"/>
      <c r="AB108" s="985"/>
      <c r="AC108" s="985"/>
      <c r="AD108" s="985"/>
      <c r="AE108" s="985"/>
      <c r="AF108" s="985"/>
      <c r="AG108" s="985"/>
      <c r="AH108" s="985"/>
      <c r="AI108" s="985"/>
      <c r="AJ108" s="985"/>
      <c r="AK108" s="985"/>
      <c r="AL108" s="985"/>
      <c r="AM108" s="985"/>
      <c r="AN108" s="985"/>
      <c r="AO108" s="985"/>
      <c r="AP108" s="20">
        <f t="shared" si="29"/>
        <v>0</v>
      </c>
      <c r="AQ108" s="20">
        <f t="shared" si="29"/>
        <v>8.3297592292663758E-4</v>
      </c>
      <c r="AR108" s="20">
        <f t="shared" si="29"/>
        <v>0.11696622573459559</v>
      </c>
      <c r="AS108" s="20">
        <f t="shared" si="29"/>
        <v>1.12190394542655E-2</v>
      </c>
      <c r="AT108" s="20">
        <f t="shared" si="29"/>
        <v>-8.6032162235932574E-2</v>
      </c>
      <c r="AU108" s="20">
        <f t="shared" si="29"/>
        <v>-0.1135993601650015</v>
      </c>
      <c r="AV108" s="20">
        <f t="shared" si="29"/>
        <v>-0.13929867997342849</v>
      </c>
      <c r="AW108" s="20">
        <f t="shared" si="29"/>
        <v>-6.0421330694901076E-2</v>
      </c>
      <c r="AX108" s="20">
        <f t="shared" si="29"/>
        <v>-6.8658486803575447E-2</v>
      </c>
      <c r="AY108" s="20">
        <f t="shared" si="29"/>
        <v>-1</v>
      </c>
      <c r="AZ108" s="20">
        <f t="shared" si="29"/>
        <v>-1</v>
      </c>
      <c r="BA108" s="20">
        <f t="shared" si="29"/>
        <v>-1</v>
      </c>
      <c r="BB108" s="20">
        <f t="shared" si="29"/>
        <v>-1</v>
      </c>
      <c r="BC108" s="20">
        <f t="shared" si="29"/>
        <v>-1</v>
      </c>
      <c r="BD108" s="20">
        <f t="shared" si="29"/>
        <v>-1</v>
      </c>
      <c r="BE108" s="20">
        <f t="shared" si="29"/>
        <v>-1</v>
      </c>
      <c r="BF108" s="33"/>
      <c r="BG108" s="33"/>
    </row>
    <row r="109" spans="1:59" s="32" customFormat="1" ht="14.4" thickTop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405" t="s">
        <v>96</v>
      </c>
      <c r="Z109" s="37"/>
      <c r="AA109" s="986"/>
      <c r="AB109" s="987"/>
      <c r="AC109" s="987"/>
      <c r="AD109" s="987"/>
      <c r="AE109" s="987"/>
      <c r="AF109" s="987"/>
      <c r="AG109" s="987"/>
      <c r="AH109" s="987"/>
      <c r="AI109" s="987"/>
      <c r="AJ109" s="987"/>
      <c r="AK109" s="987"/>
      <c r="AL109" s="987"/>
      <c r="AM109" s="987"/>
      <c r="AN109" s="987"/>
      <c r="AO109" s="987"/>
      <c r="AP109" s="21">
        <f t="shared" si="29"/>
        <v>0</v>
      </c>
      <c r="AQ109" s="21">
        <f t="shared" si="29"/>
        <v>-1.7009696086465298E-2</v>
      </c>
      <c r="AR109" s="21">
        <f t="shared" si="29"/>
        <v>1.0622660870555967E-2</v>
      </c>
      <c r="AS109" s="21">
        <f t="shared" si="29"/>
        <v>-5.3991626965809836E-2</v>
      </c>
      <c r="AT109" s="21">
        <f t="shared" si="29"/>
        <v>-0.10981733096056479</v>
      </c>
      <c r="AU109" s="21">
        <f t="shared" si="29"/>
        <v>-7.1176837677996763E-2</v>
      </c>
      <c r="AV109" s="21">
        <f t="shared" si="29"/>
        <v>-3.3438437410548527E-2</v>
      </c>
      <c r="AW109" s="21">
        <f t="shared" si="29"/>
        <v>-6.8043845346552612E-3</v>
      </c>
      <c r="AX109" s="21">
        <f t="shared" si="29"/>
        <v>4.8417504857829474E-3</v>
      </c>
      <c r="AY109" s="21">
        <f t="shared" si="29"/>
        <v>-1</v>
      </c>
      <c r="AZ109" s="21">
        <f t="shared" si="29"/>
        <v>-1</v>
      </c>
      <c r="BA109" s="21">
        <f t="shared" si="29"/>
        <v>-1</v>
      </c>
      <c r="BB109" s="21">
        <f t="shared" si="29"/>
        <v>-1</v>
      </c>
      <c r="BC109" s="21">
        <f t="shared" si="29"/>
        <v>-1</v>
      </c>
      <c r="BD109" s="21">
        <f t="shared" si="29"/>
        <v>-1</v>
      </c>
      <c r="BE109" s="21">
        <f t="shared" si="29"/>
        <v>-1</v>
      </c>
      <c r="BF109" s="34"/>
      <c r="BG109" s="34"/>
    </row>
    <row r="111" spans="1:59">
      <c r="Y111" s="694" t="s">
        <v>394</v>
      </c>
    </row>
    <row r="112" spans="1:59">
      <c r="Y112" s="512" t="s">
        <v>76</v>
      </c>
      <c r="Z112" s="382"/>
      <c r="AA112" s="13">
        <v>1990</v>
      </c>
      <c r="AB112" s="13">
        <f t="shared" ref="AB112:BE112" si="30">AA112+1</f>
        <v>1991</v>
      </c>
      <c r="AC112" s="13">
        <f t="shared" si="30"/>
        <v>1992</v>
      </c>
      <c r="AD112" s="13">
        <f t="shared" si="30"/>
        <v>1993</v>
      </c>
      <c r="AE112" s="13">
        <f t="shared" si="30"/>
        <v>1994</v>
      </c>
      <c r="AF112" s="13">
        <f t="shared" si="30"/>
        <v>1995</v>
      </c>
      <c r="AG112" s="13">
        <f t="shared" si="30"/>
        <v>1996</v>
      </c>
      <c r="AH112" s="13">
        <f t="shared" si="30"/>
        <v>1997</v>
      </c>
      <c r="AI112" s="13">
        <f t="shared" si="30"/>
        <v>1998</v>
      </c>
      <c r="AJ112" s="13">
        <f t="shared" si="30"/>
        <v>1999</v>
      </c>
      <c r="AK112" s="13">
        <f t="shared" si="30"/>
        <v>2000</v>
      </c>
      <c r="AL112" s="13">
        <f t="shared" si="30"/>
        <v>2001</v>
      </c>
      <c r="AM112" s="13">
        <f t="shared" si="30"/>
        <v>2002</v>
      </c>
      <c r="AN112" s="13">
        <f t="shared" si="30"/>
        <v>2003</v>
      </c>
      <c r="AO112" s="13">
        <f t="shared" si="30"/>
        <v>2004</v>
      </c>
      <c r="AP112" s="13">
        <f t="shared" si="30"/>
        <v>2005</v>
      </c>
      <c r="AQ112" s="13">
        <f t="shared" si="30"/>
        <v>2006</v>
      </c>
      <c r="AR112" s="13">
        <f t="shared" si="30"/>
        <v>2007</v>
      </c>
      <c r="AS112" s="13">
        <f t="shared" si="30"/>
        <v>2008</v>
      </c>
      <c r="AT112" s="13">
        <f t="shared" si="30"/>
        <v>2009</v>
      </c>
      <c r="AU112" s="13">
        <f t="shared" si="30"/>
        <v>2010</v>
      </c>
      <c r="AV112" s="13">
        <f t="shared" si="30"/>
        <v>2011</v>
      </c>
      <c r="AW112" s="13">
        <f t="shared" si="30"/>
        <v>2012</v>
      </c>
      <c r="AX112" s="13">
        <f t="shared" si="30"/>
        <v>2013</v>
      </c>
      <c r="AY112" s="13">
        <f t="shared" si="30"/>
        <v>2014</v>
      </c>
      <c r="AZ112" s="13">
        <f t="shared" si="30"/>
        <v>2015</v>
      </c>
      <c r="BA112" s="13">
        <f t="shared" si="30"/>
        <v>2016</v>
      </c>
      <c r="BB112" s="13">
        <f t="shared" si="30"/>
        <v>2017</v>
      </c>
      <c r="BC112" s="13">
        <f t="shared" si="30"/>
        <v>2018</v>
      </c>
      <c r="BD112" s="13">
        <f t="shared" si="30"/>
        <v>2019</v>
      </c>
      <c r="BE112" s="13">
        <f t="shared" si="30"/>
        <v>2020</v>
      </c>
      <c r="BF112" s="13" t="s">
        <v>139</v>
      </c>
      <c r="BG112" s="13" t="s">
        <v>11</v>
      </c>
    </row>
    <row r="113" spans="1:59" s="32" customForma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7" t="s">
        <v>197</v>
      </c>
      <c r="Z113" s="35"/>
      <c r="AA113" s="35"/>
      <c r="AB113" s="19">
        <f t="shared" ref="AB113:AX113" si="31">AB77/AA77-1</f>
        <v>2.9491053166363912E-3</v>
      </c>
      <c r="AC113" s="19">
        <f t="shared" si="31"/>
        <v>2.5731315051860104E-3</v>
      </c>
      <c r="AD113" s="19">
        <f t="shared" si="31"/>
        <v>-1.5538343009694477E-2</v>
      </c>
      <c r="AE113" s="19">
        <f t="shared" si="31"/>
        <v>7.7397764514771206E-2</v>
      </c>
      <c r="AF113" s="19">
        <f t="shared" si="31"/>
        <v>2.7717247641181331E-2</v>
      </c>
      <c r="AG113" s="19">
        <f t="shared" si="31"/>
        <v>-3.164600038703802E-2</v>
      </c>
      <c r="AH113" s="19">
        <f t="shared" si="31"/>
        <v>6.0834847193961705E-2</v>
      </c>
      <c r="AI113" s="19">
        <f t="shared" si="31"/>
        <v>-0.10686936823117199</v>
      </c>
      <c r="AJ113" s="19">
        <f t="shared" si="31"/>
        <v>3.3524622705705109E-3</v>
      </c>
      <c r="AK113" s="19">
        <f t="shared" si="31"/>
        <v>-2.5350714506533145E-2</v>
      </c>
      <c r="AL113" s="19">
        <f t="shared" si="31"/>
        <v>-2.9680093033346511E-2</v>
      </c>
      <c r="AM113" s="19">
        <f t="shared" si="31"/>
        <v>6.8089454858392573E-2</v>
      </c>
      <c r="AN113" s="19">
        <f t="shared" si="31"/>
        <v>-6.7879866418545376E-3</v>
      </c>
      <c r="AO113" s="19">
        <f t="shared" si="31"/>
        <v>-3.6950268401124253E-2</v>
      </c>
      <c r="AP113" s="19">
        <f t="shared" si="31"/>
        <v>0.15127571509962046</v>
      </c>
      <c r="AQ113" s="19">
        <f t="shared" si="31"/>
        <v>-0.15138441558458171</v>
      </c>
      <c r="AR113" s="19">
        <f t="shared" si="31"/>
        <v>0.22322268096010545</v>
      </c>
      <c r="AS113" s="19">
        <f t="shared" si="31"/>
        <v>-1.7099246385809619E-2</v>
      </c>
      <c r="AT113" s="19">
        <f t="shared" si="31"/>
        <v>-2.4252219468196445E-2</v>
      </c>
      <c r="AU113" s="19">
        <f t="shared" si="31"/>
        <v>6.8118890482251393E-2</v>
      </c>
      <c r="AV113" s="19">
        <f t="shared" si="31"/>
        <v>9.2657337798425221E-3</v>
      </c>
      <c r="AW113" s="19">
        <f t="shared" si="31"/>
        <v>-5.9983182367411292E-2</v>
      </c>
      <c r="AX113" s="19">
        <f t="shared" si="31"/>
        <v>-3.761373667672796E-2</v>
      </c>
      <c r="AY113" s="31"/>
      <c r="AZ113" s="31"/>
      <c r="BA113" s="31"/>
      <c r="BB113" s="31"/>
      <c r="BC113" s="31"/>
      <c r="BD113" s="31"/>
      <c r="BE113" s="31"/>
      <c r="BF113" s="31"/>
      <c r="BG113" s="31"/>
    </row>
    <row r="114" spans="1:59" s="32" customForma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7" t="s">
        <v>198</v>
      </c>
      <c r="Z114" s="35"/>
      <c r="AA114" s="35"/>
      <c r="AB114" s="19">
        <f t="shared" ref="AB114:AX114" si="32">AB78/AA78-1</f>
        <v>-2.1811550001897051E-2</v>
      </c>
      <c r="AC114" s="19">
        <f t="shared" si="32"/>
        <v>-2.0839730356109309E-2</v>
      </c>
      <c r="AD114" s="19">
        <f t="shared" si="32"/>
        <v>-2.8895480320889844E-2</v>
      </c>
      <c r="AE114" s="19">
        <f t="shared" si="32"/>
        <v>3.6272196010427527E-2</v>
      </c>
      <c r="AF114" s="19">
        <f t="shared" si="32"/>
        <v>-1.2141145168714784E-2</v>
      </c>
      <c r="AG114" s="19">
        <f t="shared" si="32"/>
        <v>8.942701513121154E-3</v>
      </c>
      <c r="AH114" s="19">
        <f t="shared" si="32"/>
        <v>-2.0995430169294949E-2</v>
      </c>
      <c r="AI114" s="19">
        <f t="shared" si="32"/>
        <v>-6.1230117125174788E-2</v>
      </c>
      <c r="AJ114" s="19">
        <f t="shared" si="32"/>
        <v>2.6178188421559501E-2</v>
      </c>
      <c r="AK114" s="19">
        <f t="shared" si="32"/>
        <v>2.4689704293956005E-2</v>
      </c>
      <c r="AL114" s="19">
        <f t="shared" si="32"/>
        <v>-2.6742379105959002E-2</v>
      </c>
      <c r="AM114" s="19">
        <f t="shared" si="32"/>
        <v>3.1918266587873223E-2</v>
      </c>
      <c r="AN114" s="19">
        <f t="shared" si="32"/>
        <v>6.6590162851292156E-3</v>
      </c>
      <c r="AO114" s="19">
        <f t="shared" si="32"/>
        <v>-5.790856359685459E-3</v>
      </c>
      <c r="AP114" s="19">
        <f t="shared" si="32"/>
        <v>-2.6877724508615919E-2</v>
      </c>
      <c r="AQ114" s="19">
        <f t="shared" si="32"/>
        <v>3.2686779717650216E-2</v>
      </c>
      <c r="AR114" s="19">
        <f t="shared" si="32"/>
        <v>2.4335045820134127E-4</v>
      </c>
      <c r="AS114" s="19">
        <f t="shared" si="32"/>
        <v>-0.11636569341210123</v>
      </c>
      <c r="AT114" s="19">
        <f t="shared" si="32"/>
        <v>-8.3660529634682845E-2</v>
      </c>
      <c r="AU114" s="19">
        <f t="shared" si="32"/>
        <v>8.2052466688371739E-2</v>
      </c>
      <c r="AV114" s="19">
        <f t="shared" si="32"/>
        <v>3.74056652898902E-2</v>
      </c>
      <c r="AW114" s="19">
        <f t="shared" si="32"/>
        <v>7.9624986603423764E-3</v>
      </c>
      <c r="AX114" s="19">
        <f t="shared" si="32"/>
        <v>-6.6791521280229471E-3</v>
      </c>
      <c r="AY114" s="31"/>
      <c r="AZ114" s="31"/>
      <c r="BA114" s="31"/>
      <c r="BB114" s="31"/>
      <c r="BC114" s="31"/>
      <c r="BD114" s="31"/>
      <c r="BE114" s="31"/>
      <c r="BF114" s="31"/>
      <c r="BG114" s="31"/>
    </row>
    <row r="115" spans="1:59" s="32" customForma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7" t="s">
        <v>199</v>
      </c>
      <c r="Z115" s="35"/>
      <c r="AA115" s="35"/>
      <c r="AB115" s="19">
        <f t="shared" ref="AB115:AX115" si="33">AB79/AA79-1</f>
        <v>6.0277970331900743E-2</v>
      </c>
      <c r="AC115" s="19">
        <f t="shared" si="33"/>
        <v>2.957134247627824E-2</v>
      </c>
      <c r="AD115" s="19">
        <f t="shared" si="33"/>
        <v>1.4476346082348934E-2</v>
      </c>
      <c r="AE115" s="19">
        <f t="shared" si="33"/>
        <v>4.1936806111498859E-2</v>
      </c>
      <c r="AF115" s="19">
        <f t="shared" si="33"/>
        <v>3.5990978368921844E-2</v>
      </c>
      <c r="AG115" s="19">
        <f t="shared" si="33"/>
        <v>2.5383632491334795E-2</v>
      </c>
      <c r="AH115" s="19">
        <f t="shared" si="33"/>
        <v>4.3553773067799284E-3</v>
      </c>
      <c r="AI115" s="19">
        <f t="shared" si="33"/>
        <v>-8.0124579720265432E-3</v>
      </c>
      <c r="AJ115" s="19">
        <f t="shared" si="33"/>
        <v>1.6439565127912559E-2</v>
      </c>
      <c r="AK115" s="19">
        <f t="shared" si="33"/>
        <v>-4.5112177052553104E-3</v>
      </c>
      <c r="AL115" s="19">
        <f t="shared" si="33"/>
        <v>1.5832387108014823E-2</v>
      </c>
      <c r="AM115" s="19">
        <f t="shared" si="33"/>
        <v>-1.4619241420410711E-2</v>
      </c>
      <c r="AN115" s="19">
        <f t="shared" si="33"/>
        <v>-1.4901764690777863E-2</v>
      </c>
      <c r="AO115" s="19">
        <f t="shared" si="33"/>
        <v>-2.40274095829075E-2</v>
      </c>
      <c r="AP115" s="19">
        <f t="shared" si="33"/>
        <v>-2.2986356997623858E-2</v>
      </c>
      <c r="AQ115" s="19">
        <f t="shared" si="33"/>
        <v>-2.0638361043019415E-2</v>
      </c>
      <c r="AR115" s="19">
        <f t="shared" si="33"/>
        <v>-2.9740270256842782E-3</v>
      </c>
      <c r="AS115" s="19">
        <f t="shared" si="33"/>
        <v>-3.7592875284195859E-2</v>
      </c>
      <c r="AT115" s="19">
        <f t="shared" si="33"/>
        <v>-1.7020716723680107E-2</v>
      </c>
      <c r="AU115" s="19">
        <f t="shared" si="33"/>
        <v>3.2564185021612957E-3</v>
      </c>
      <c r="AV115" s="19">
        <f t="shared" si="33"/>
        <v>-7.5486562162847548E-3</v>
      </c>
      <c r="AW115" s="19">
        <f t="shared" si="33"/>
        <v>2.6477122274813469E-2</v>
      </c>
      <c r="AX115" s="19">
        <f t="shared" si="33"/>
        <v>-7.25980485158495E-3</v>
      </c>
      <c r="AY115" s="31"/>
      <c r="AZ115" s="31"/>
      <c r="BA115" s="31"/>
      <c r="BB115" s="31"/>
      <c r="BC115" s="31"/>
      <c r="BD115" s="31"/>
      <c r="BE115" s="31"/>
      <c r="BF115" s="31"/>
      <c r="BG115" s="31"/>
    </row>
    <row r="116" spans="1:59" s="32" customForma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7" t="s">
        <v>206</v>
      </c>
      <c r="Z116" s="35"/>
      <c r="AA116" s="35"/>
      <c r="AB116" s="19">
        <f t="shared" ref="AB116:AX116" si="34">AB80/AA80-1</f>
        <v>2.6668430438214763E-2</v>
      </c>
      <c r="AC116" s="19">
        <f t="shared" si="34"/>
        <v>3.3700754053819448E-2</v>
      </c>
      <c r="AD116" s="19">
        <f t="shared" si="34"/>
        <v>4.4268200236522448E-2</v>
      </c>
      <c r="AE116" s="19">
        <f t="shared" si="34"/>
        <v>0.10268098046092344</v>
      </c>
      <c r="AF116" s="19">
        <f t="shared" si="34"/>
        <v>2.1469559969652385E-2</v>
      </c>
      <c r="AG116" s="19">
        <f t="shared" si="34"/>
        <v>2.892263836141451E-2</v>
      </c>
      <c r="AH116" s="19">
        <f t="shared" si="34"/>
        <v>3.1895984714177317E-2</v>
      </c>
      <c r="AI116" s="19">
        <f t="shared" si="34"/>
        <v>7.4039884152007351E-2</v>
      </c>
      <c r="AJ116" s="19">
        <f t="shared" si="34"/>
        <v>5.3020477040390812E-2</v>
      </c>
      <c r="AK116" s="19">
        <f t="shared" si="34"/>
        <v>3.1767970105649468E-2</v>
      </c>
      <c r="AL116" s="19">
        <f t="shared" si="34"/>
        <v>-1.4826608138864827E-3</v>
      </c>
      <c r="AM116" s="19">
        <f t="shared" si="34"/>
        <v>5.4651773988783292E-2</v>
      </c>
      <c r="AN116" s="19">
        <f t="shared" si="34"/>
        <v>1.9809110048002232E-2</v>
      </c>
      <c r="AO116" s="19">
        <f t="shared" si="34"/>
        <v>5.9505595939258527E-2</v>
      </c>
      <c r="AP116" s="19">
        <f t="shared" si="34"/>
        <v>1.512655256661577E-2</v>
      </c>
      <c r="AQ116" s="19">
        <f t="shared" si="34"/>
        <v>-1.3335168346950477E-2</v>
      </c>
      <c r="AR116" s="19">
        <f t="shared" si="34"/>
        <v>6.7513427833272299E-3</v>
      </c>
      <c r="AS116" s="19">
        <f t="shared" si="34"/>
        <v>-2.4433733723490225E-2</v>
      </c>
      <c r="AT116" s="19">
        <f t="shared" si="34"/>
        <v>-5.0080919008065439E-2</v>
      </c>
      <c r="AU116" s="19">
        <f t="shared" si="34"/>
        <v>-4.7482425972572573E-3</v>
      </c>
      <c r="AV116" s="19">
        <f t="shared" si="34"/>
        <v>7.7926146885814118E-2</v>
      </c>
      <c r="AW116" s="19">
        <f t="shared" si="34"/>
        <v>7.5724589906721596E-2</v>
      </c>
      <c r="AX116" s="19">
        <f t="shared" si="34"/>
        <v>9.851900324616869E-2</v>
      </c>
      <c r="AY116" s="31"/>
      <c r="AZ116" s="31"/>
      <c r="BA116" s="31"/>
      <c r="BB116" s="31"/>
      <c r="BC116" s="31"/>
      <c r="BD116" s="31"/>
      <c r="BE116" s="31"/>
      <c r="BF116" s="31"/>
      <c r="BG116" s="31"/>
    </row>
    <row r="117" spans="1:59" s="32" customForma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7" t="s">
        <v>207</v>
      </c>
      <c r="Z117" s="35"/>
      <c r="AA117" s="35"/>
      <c r="AB117" s="19">
        <f t="shared" ref="AB117:AX117" si="35">AB81/AA81-1</f>
        <v>1.4451825791246486E-2</v>
      </c>
      <c r="AC117" s="19">
        <f t="shared" si="35"/>
        <v>5.5157879699115231E-2</v>
      </c>
      <c r="AD117" s="19">
        <f t="shared" si="35"/>
        <v>8.4556494251524228E-3</v>
      </c>
      <c r="AE117" s="19">
        <f t="shared" si="35"/>
        <v>5.2997107938070664E-2</v>
      </c>
      <c r="AF117" s="19">
        <f t="shared" si="35"/>
        <v>2.3735185567334449E-2</v>
      </c>
      <c r="AG117" s="19">
        <f t="shared" si="35"/>
        <v>-2.913488128036823E-3</v>
      </c>
      <c r="AH117" s="19">
        <f t="shared" si="35"/>
        <v>-2.3609821759275174E-2</v>
      </c>
      <c r="AI117" s="19">
        <f t="shared" si="35"/>
        <v>-3.743287549711205E-4</v>
      </c>
      <c r="AJ117" s="19">
        <f t="shared" si="35"/>
        <v>5.7479625018584946E-2</v>
      </c>
      <c r="AK117" s="19">
        <f t="shared" si="35"/>
        <v>3.274759065485755E-2</v>
      </c>
      <c r="AL117" s="19">
        <f t="shared" si="35"/>
        <v>-2.237704571928667E-2</v>
      </c>
      <c r="AM117" s="19">
        <f t="shared" si="35"/>
        <v>7.2417315480836741E-2</v>
      </c>
      <c r="AN117" s="19">
        <f t="shared" si="35"/>
        <v>1.2477540677909627E-2</v>
      </c>
      <c r="AO117" s="19">
        <f t="shared" si="35"/>
        <v>-5.7959363563362398E-3</v>
      </c>
      <c r="AP117" s="19">
        <f t="shared" si="35"/>
        <v>4.9482115989532449E-2</v>
      </c>
      <c r="AQ117" s="19">
        <f t="shared" si="35"/>
        <v>-6.4717392593851897E-2</v>
      </c>
      <c r="AR117" s="19">
        <f t="shared" si="35"/>
        <v>9.1936425817292777E-2</v>
      </c>
      <c r="AS117" s="19">
        <f t="shared" si="35"/>
        <v>-5.4407895611585877E-2</v>
      </c>
      <c r="AT117" s="19">
        <f t="shared" si="35"/>
        <v>-5.9716232168990468E-2</v>
      </c>
      <c r="AU117" s="19">
        <f t="shared" si="35"/>
        <v>6.5513863098965563E-2</v>
      </c>
      <c r="AV117" s="19">
        <f t="shared" si="35"/>
        <v>0.1019175788925597</v>
      </c>
      <c r="AW117" s="19">
        <f t="shared" si="35"/>
        <v>6.323459725272107E-2</v>
      </c>
      <c r="AX117" s="19">
        <f t="shared" si="35"/>
        <v>-1.3173906419744363E-2</v>
      </c>
      <c r="AY117" s="31"/>
      <c r="AZ117" s="31"/>
      <c r="BA117" s="31"/>
      <c r="BB117" s="31"/>
      <c r="BC117" s="31"/>
      <c r="BD117" s="31"/>
      <c r="BE117" s="31"/>
      <c r="BF117" s="31"/>
      <c r="BG117" s="31"/>
    </row>
    <row r="118" spans="1:59" s="32" customForma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7" t="s">
        <v>143</v>
      </c>
      <c r="Z118" s="35"/>
      <c r="AA118" s="35"/>
      <c r="AB118" s="19">
        <f t="shared" ref="AB118:AX118" si="36">AB82/AA82-1</f>
        <v>1.738389831416165E-2</v>
      </c>
      <c r="AC118" s="19">
        <f t="shared" si="36"/>
        <v>-3.6922947490491964E-4</v>
      </c>
      <c r="AD118" s="19">
        <f t="shared" si="36"/>
        <v>-2.0381237279070819E-2</v>
      </c>
      <c r="AE118" s="19">
        <f t="shared" si="36"/>
        <v>2.2967546233358727E-2</v>
      </c>
      <c r="AF118" s="19">
        <f t="shared" si="36"/>
        <v>3.6111207915405785E-3</v>
      </c>
      <c r="AG118" s="19">
        <f t="shared" si="36"/>
        <v>7.5410773909569961E-3</v>
      </c>
      <c r="AH118" s="19">
        <f t="shared" si="36"/>
        <v>-4.0935170886936212E-2</v>
      </c>
      <c r="AI118" s="19">
        <f t="shared" si="36"/>
        <v>-9.3567229675288632E-2</v>
      </c>
      <c r="AJ118" s="19">
        <f t="shared" si="36"/>
        <v>2.4751400823641578E-3</v>
      </c>
      <c r="AK118" s="19">
        <f t="shared" si="36"/>
        <v>8.1376026143977764E-3</v>
      </c>
      <c r="AL118" s="19">
        <f t="shared" si="36"/>
        <v>-2.4245822148007412E-2</v>
      </c>
      <c r="AM118" s="19">
        <f t="shared" si="36"/>
        <v>-4.8515341399605671E-2</v>
      </c>
      <c r="AN118" s="19">
        <f t="shared" si="36"/>
        <v>-1.4302914446462478E-2</v>
      </c>
      <c r="AO118" s="19">
        <f t="shared" si="36"/>
        <v>-2.5345319097441754E-3</v>
      </c>
      <c r="AP118" s="19">
        <f t="shared" si="36"/>
        <v>2.0551919379357075E-2</v>
      </c>
      <c r="AQ118" s="19">
        <f t="shared" si="36"/>
        <v>2.3569891990200542E-3</v>
      </c>
      <c r="AR118" s="19">
        <f t="shared" si="36"/>
        <v>-1.455238565576511E-2</v>
      </c>
      <c r="AS118" s="19">
        <f t="shared" si="36"/>
        <v>-7.7445728304240458E-2</v>
      </c>
      <c r="AT118" s="19">
        <f t="shared" si="36"/>
        <v>-0.11488435952265985</v>
      </c>
      <c r="AU118" s="19">
        <f t="shared" si="36"/>
        <v>2.7159772009925032E-2</v>
      </c>
      <c r="AV118" s="19">
        <f t="shared" si="36"/>
        <v>-2.917941847059069E-3</v>
      </c>
      <c r="AW118" s="19">
        <f t="shared" si="36"/>
        <v>5.4507927853983951E-3</v>
      </c>
      <c r="AX118" s="19">
        <f t="shared" si="36"/>
        <v>3.9453029826455044E-2</v>
      </c>
      <c r="AY118" s="31"/>
      <c r="AZ118" s="31"/>
      <c r="BA118" s="31"/>
      <c r="BB118" s="31"/>
      <c r="BC118" s="31"/>
      <c r="BD118" s="31"/>
      <c r="BE118" s="31"/>
      <c r="BF118" s="31"/>
      <c r="BG118" s="31"/>
    </row>
    <row r="119" spans="1:59" s="32" customForma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7" t="s">
        <v>163</v>
      </c>
      <c r="Z119" s="35"/>
      <c r="AA119" s="35"/>
      <c r="AB119" s="19">
        <f t="shared" ref="AB119:AX119" si="37">AB83/AA83-1</f>
        <v>1.4702155446115084E-2</v>
      </c>
      <c r="AC119" s="19">
        <f t="shared" si="37"/>
        <v>6.2080624289203135E-2</v>
      </c>
      <c r="AD119" s="19">
        <f t="shared" si="37"/>
        <v>-1.9797761450666584E-2</v>
      </c>
      <c r="AE119" s="19">
        <f t="shared" si="37"/>
        <v>0.1340887572349283</v>
      </c>
      <c r="AF119" s="19">
        <f t="shared" si="37"/>
        <v>2.062537181769053E-2</v>
      </c>
      <c r="AG119" s="19">
        <f t="shared" si="37"/>
        <v>2.5822129688224837E-2</v>
      </c>
      <c r="AH119" s="19">
        <f t="shared" si="37"/>
        <v>4.7670009911383593E-2</v>
      </c>
      <c r="AI119" s="19">
        <f t="shared" si="37"/>
        <v>1.3016203546715843E-2</v>
      </c>
      <c r="AJ119" s="19">
        <f t="shared" si="37"/>
        <v>2.1696289989237005E-3</v>
      </c>
      <c r="AK119" s="19">
        <f t="shared" si="37"/>
        <v>3.7463783914831517E-2</v>
      </c>
      <c r="AL119" s="19">
        <f t="shared" si="37"/>
        <v>-6.7622400931242055E-3</v>
      </c>
      <c r="AM119" s="19">
        <f t="shared" si="37"/>
        <v>8.1377511464959529E-3</v>
      </c>
      <c r="AN119" s="19">
        <f t="shared" si="37"/>
        <v>2.4424551235748826E-2</v>
      </c>
      <c r="AO119" s="19">
        <f t="shared" si="37"/>
        <v>-2.5343133861676526E-2</v>
      </c>
      <c r="AP119" s="19">
        <f t="shared" si="37"/>
        <v>-3.1881910549903969E-2</v>
      </c>
      <c r="AQ119" s="19">
        <f t="shared" si="37"/>
        <v>-5.9296370323445702E-2</v>
      </c>
      <c r="AR119" s="19">
        <f t="shared" si="37"/>
        <v>1.969563937519192E-2</v>
      </c>
      <c r="AS119" s="19">
        <f t="shared" si="37"/>
        <v>4.6459237775465345E-2</v>
      </c>
      <c r="AT119" s="19">
        <f t="shared" si="37"/>
        <v>-0.12539928783400445</v>
      </c>
      <c r="AU119" s="19">
        <f t="shared" si="37"/>
        <v>1.8700648686798438E-2</v>
      </c>
      <c r="AV119" s="19">
        <f t="shared" si="37"/>
        <v>-7.9347609945269459E-3</v>
      </c>
      <c r="AW119" s="19">
        <f t="shared" si="37"/>
        <v>6.8215676737984232E-2</v>
      </c>
      <c r="AX119" s="19">
        <f t="shared" si="37"/>
        <v>-1.4488539401989686E-2</v>
      </c>
      <c r="AY119" s="31"/>
      <c r="AZ119" s="31"/>
      <c r="BA119" s="31"/>
      <c r="BB119" s="31"/>
      <c r="BC119" s="31"/>
      <c r="BD119" s="31"/>
      <c r="BE119" s="31"/>
      <c r="BF119" s="31"/>
      <c r="BG119" s="31"/>
    </row>
    <row r="120" spans="1:59" s="32" customFormat="1" ht="14.4" thickBo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9" t="s">
        <v>380</v>
      </c>
      <c r="Z120" s="36"/>
      <c r="AA120" s="36"/>
      <c r="AB120" s="20">
        <f t="shared" ref="AB120:AQ120" si="38">AB84/AA84-1</f>
        <v>-8.9966415884046302E-3</v>
      </c>
      <c r="AC120" s="20">
        <f t="shared" si="38"/>
        <v>-2.0595596634539803E-2</v>
      </c>
      <c r="AD120" s="20">
        <f t="shared" si="38"/>
        <v>1.6669097668331689E-2</v>
      </c>
      <c r="AE120" s="20">
        <f t="shared" si="38"/>
        <v>-0.15156930262272017</v>
      </c>
      <c r="AF120" s="20">
        <f t="shared" si="38"/>
        <v>0.2885663479917393</v>
      </c>
      <c r="AG120" s="20">
        <f t="shared" si="38"/>
        <v>7.2176634484449886E-2</v>
      </c>
      <c r="AH120" s="20">
        <f t="shared" si="38"/>
        <v>8.8683200107887883E-2</v>
      </c>
      <c r="AI120" s="20">
        <f t="shared" si="38"/>
        <v>-3.8190155284822724E-2</v>
      </c>
      <c r="AJ120" s="20">
        <f t="shared" si="38"/>
        <v>2.3082880795133764E-2</v>
      </c>
      <c r="AK120" s="20">
        <f t="shared" si="38"/>
        <v>-1.3387089841105926E-3</v>
      </c>
      <c r="AL120" s="20">
        <f t="shared" si="38"/>
        <v>-2.0671902013872256E-2</v>
      </c>
      <c r="AM120" s="20">
        <f t="shared" si="38"/>
        <v>-7.9203747040815786E-3</v>
      </c>
      <c r="AN120" s="20">
        <f t="shared" si="38"/>
        <v>-2.3378789087064367E-2</v>
      </c>
      <c r="AO120" s="20">
        <f t="shared" si="38"/>
        <v>-4.9964055997594681E-2</v>
      </c>
      <c r="AP120" s="20">
        <f t="shared" si="38"/>
        <v>3.4022261125541187E-2</v>
      </c>
      <c r="AQ120" s="20">
        <f t="shared" si="38"/>
        <v>8.3297592292663758E-4</v>
      </c>
      <c r="AR120" s="20">
        <f t="shared" ref="AR120:AX121" si="39">AR84/AQ84-1</f>
        <v>0.11603659412258649</v>
      </c>
      <c r="AS120" s="20">
        <f t="shared" si="39"/>
        <v>-9.4673575479673255E-2</v>
      </c>
      <c r="AT120" s="20">
        <f t="shared" si="39"/>
        <v>-9.6172241518200252E-2</v>
      </c>
      <c r="AU120" s="20">
        <f t="shared" si="39"/>
        <v>-3.0162109420074801E-2</v>
      </c>
      <c r="AV120" s="20">
        <f t="shared" si="39"/>
        <v>-2.8992894018229576E-2</v>
      </c>
      <c r="AW120" s="20">
        <f t="shared" si="39"/>
        <v>9.1643114101523926E-2</v>
      </c>
      <c r="AX120" s="20">
        <f t="shared" si="39"/>
        <v>-8.7668615495138935E-3</v>
      </c>
      <c r="AY120" s="33"/>
      <c r="AZ120" s="33"/>
      <c r="BA120" s="33"/>
      <c r="BB120" s="33"/>
      <c r="BC120" s="33"/>
      <c r="BD120" s="33"/>
      <c r="BE120" s="33"/>
      <c r="BF120" s="33"/>
      <c r="BG120" s="33"/>
    </row>
    <row r="121" spans="1:59" s="32" customFormat="1" ht="14.4" thickTop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405" t="s">
        <v>96</v>
      </c>
      <c r="Z121" s="37"/>
      <c r="AA121" s="37"/>
      <c r="AB121" s="21">
        <f t="shared" ref="AB121:AN121" si="40">AB85/AA85-1</f>
        <v>7.4739417976663614E-3</v>
      </c>
      <c r="AC121" s="21">
        <f t="shared" si="40"/>
        <v>8.418188889725009E-3</v>
      </c>
      <c r="AD121" s="21">
        <f t="shared" si="40"/>
        <v>-5.4756987113765421E-3</v>
      </c>
      <c r="AE121" s="21">
        <f t="shared" si="40"/>
        <v>5.2147598054761657E-2</v>
      </c>
      <c r="AF121" s="21">
        <f t="shared" si="40"/>
        <v>1.1031742139697931E-2</v>
      </c>
      <c r="AG121" s="21">
        <f t="shared" si="40"/>
        <v>1.0491133715142098E-2</v>
      </c>
      <c r="AH121" s="21">
        <f t="shared" si="40"/>
        <v>-1.943036115554464E-3</v>
      </c>
      <c r="AI121" s="21">
        <f t="shared" si="40"/>
        <v>-2.7684738205113635E-2</v>
      </c>
      <c r="AJ121" s="21">
        <f t="shared" si="40"/>
        <v>2.8735599960468372E-2</v>
      </c>
      <c r="AK121" s="21">
        <f t="shared" si="40"/>
        <v>1.6651310313315459E-2</v>
      </c>
      <c r="AL121" s="21">
        <f t="shared" si="40"/>
        <v>-1.3152453895253435E-2</v>
      </c>
      <c r="AM121" s="21">
        <f t="shared" si="40"/>
        <v>2.9471751068999907E-2</v>
      </c>
      <c r="AN121" s="21">
        <f t="shared" si="40"/>
        <v>3.9285429969213581E-3</v>
      </c>
      <c r="AO121" s="21">
        <f>AO85/AN85-1</f>
        <v>-7.8957051579942039E-4</v>
      </c>
      <c r="AP121" s="21">
        <f>AP85/AO85-1</f>
        <v>5.8172688622559754E-3</v>
      </c>
      <c r="AQ121" s="21">
        <f>AQ85/AP85-1</f>
        <v>-1.7009696086465298E-2</v>
      </c>
      <c r="AR121" s="21">
        <f t="shared" si="39"/>
        <v>2.8110508157618508E-2</v>
      </c>
      <c r="AS121" s="21">
        <f t="shared" si="39"/>
        <v>-6.393512666805512E-2</v>
      </c>
      <c r="AT121" s="21">
        <f t="shared" si="39"/>
        <v>-5.9011849774333158E-2</v>
      </c>
      <c r="AU121" s="21">
        <f t="shared" si="39"/>
        <v>4.3407375392135572E-2</v>
      </c>
      <c r="AV121" s="21">
        <f t="shared" si="39"/>
        <v>4.063033933510507E-2</v>
      </c>
      <c r="AW121" s="21">
        <f t="shared" si="39"/>
        <v>2.7555464552655673E-2</v>
      </c>
      <c r="AX121" s="21">
        <f t="shared" si="39"/>
        <v>1.1725922707564118E-2</v>
      </c>
      <c r="AY121" s="34"/>
      <c r="AZ121" s="34"/>
      <c r="BA121" s="34"/>
      <c r="BB121" s="34"/>
      <c r="BC121" s="34"/>
      <c r="BD121" s="34"/>
      <c r="BE121" s="34"/>
      <c r="BF121" s="34"/>
      <c r="BG121" s="34"/>
    </row>
    <row r="129" spans="38:39">
      <c r="AL129" s="80"/>
    </row>
    <row r="130" spans="38:39">
      <c r="AL130" s="80"/>
      <c r="AM130" s="80"/>
    </row>
    <row r="131" spans="38:39">
      <c r="AM131" s="80"/>
    </row>
    <row r="132" spans="38:39">
      <c r="AM132" s="80"/>
    </row>
  </sheetData>
  <phoneticPr fontId="9"/>
  <pageMargins left="0.78740157480314965" right="0.78740157480314965" top="0.98425196850393704" bottom="0.98425196850393704" header="0.51181102362204722" footer="0.51181102362204722"/>
  <pageSetup paperSize="9" scale="32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K130"/>
  <sheetViews>
    <sheetView zoomScale="85" zoomScaleNormal="85" workbookViewId="0">
      <pane xSplit="25" ySplit="4" topLeftCell="AA80" activePane="bottomRight" state="frozen"/>
      <selection activeCell="AQ33" sqref="AQ33"/>
      <selection pane="topRight" activeCell="AQ33" sqref="AQ33"/>
      <selection pane="bottomLeft" activeCell="AQ33" sqref="AQ33"/>
      <selection pane="bottomRight" activeCell="AB124" sqref="AB124"/>
    </sheetView>
  </sheetViews>
  <sheetFormatPr defaultColWidth="9" defaultRowHeight="13.8"/>
  <cols>
    <col min="1" max="1" width="1.6640625" style="1" customWidth="1"/>
    <col min="2" max="21" width="1.6640625" style="1" hidden="1" customWidth="1"/>
    <col min="22" max="23" width="1.6640625" style="1" customWidth="1"/>
    <col min="24" max="24" width="2.21875" style="1" customWidth="1"/>
    <col min="25" max="25" width="35.21875" style="1" customWidth="1"/>
    <col min="26" max="26" width="11.109375" style="1" hidden="1" customWidth="1"/>
    <col min="27" max="48" width="11.109375" style="1" customWidth="1"/>
    <col min="49" max="50" width="11.21875" style="1" customWidth="1"/>
    <col min="51" max="57" width="11.21875" style="1" hidden="1" customWidth="1"/>
    <col min="58" max="58" width="20.6640625" style="1" hidden="1" customWidth="1"/>
    <col min="59" max="59" width="5.44140625" style="1" hidden="1" customWidth="1"/>
    <col min="60" max="16384" width="9" style="1"/>
  </cols>
  <sheetData>
    <row r="1" spans="1:63" ht="24">
      <c r="A1" s="373" t="s">
        <v>469</v>
      </c>
      <c r="Z1" s="158"/>
    </row>
    <row r="2" spans="1:63" ht="15" customHeight="1">
      <c r="A2" s="158"/>
      <c r="Z2" s="158"/>
    </row>
    <row r="3" spans="1:63" ht="16.8" thickBot="1">
      <c r="V3" s="1" t="s">
        <v>281</v>
      </c>
    </row>
    <row r="4" spans="1:63" ht="14.4" thickBot="1">
      <c r="V4" s="415" t="s">
        <v>76</v>
      </c>
      <c r="W4" s="25"/>
      <c r="X4" s="104"/>
      <c r="Y4" s="887"/>
      <c r="Z4" s="418"/>
      <c r="AA4" s="27">
        <v>1990</v>
      </c>
      <c r="AB4" s="27">
        <f t="shared" ref="AB4:BE4" si="0">AA4+1</f>
        <v>1991</v>
      </c>
      <c r="AC4" s="27">
        <f t="shared" si="0"/>
        <v>1992</v>
      </c>
      <c r="AD4" s="27">
        <f t="shared" si="0"/>
        <v>1993</v>
      </c>
      <c r="AE4" s="27">
        <f t="shared" si="0"/>
        <v>1994</v>
      </c>
      <c r="AF4" s="27">
        <f t="shared" si="0"/>
        <v>1995</v>
      </c>
      <c r="AG4" s="27">
        <f t="shared" si="0"/>
        <v>1996</v>
      </c>
      <c r="AH4" s="27">
        <f t="shared" si="0"/>
        <v>1997</v>
      </c>
      <c r="AI4" s="27">
        <f t="shared" si="0"/>
        <v>1998</v>
      </c>
      <c r="AJ4" s="27">
        <f t="shared" si="0"/>
        <v>1999</v>
      </c>
      <c r="AK4" s="27">
        <f t="shared" si="0"/>
        <v>2000</v>
      </c>
      <c r="AL4" s="27">
        <f t="shared" si="0"/>
        <v>2001</v>
      </c>
      <c r="AM4" s="27">
        <f t="shared" si="0"/>
        <v>2002</v>
      </c>
      <c r="AN4" s="27">
        <f t="shared" si="0"/>
        <v>2003</v>
      </c>
      <c r="AO4" s="27">
        <f t="shared" si="0"/>
        <v>2004</v>
      </c>
      <c r="AP4" s="27">
        <f t="shared" si="0"/>
        <v>2005</v>
      </c>
      <c r="AQ4" s="27">
        <f t="shared" si="0"/>
        <v>2006</v>
      </c>
      <c r="AR4" s="27">
        <f t="shared" si="0"/>
        <v>2007</v>
      </c>
      <c r="AS4" s="27">
        <f t="shared" si="0"/>
        <v>2008</v>
      </c>
      <c r="AT4" s="27">
        <f t="shared" si="0"/>
        <v>2009</v>
      </c>
      <c r="AU4" s="27">
        <f t="shared" si="0"/>
        <v>2010</v>
      </c>
      <c r="AV4" s="27">
        <f t="shared" si="0"/>
        <v>2011</v>
      </c>
      <c r="AW4" s="27">
        <f t="shared" si="0"/>
        <v>2012</v>
      </c>
      <c r="AX4" s="27">
        <f t="shared" si="0"/>
        <v>2013</v>
      </c>
      <c r="AY4" s="27">
        <f t="shared" si="0"/>
        <v>2014</v>
      </c>
      <c r="AZ4" s="27">
        <f t="shared" si="0"/>
        <v>2015</v>
      </c>
      <c r="BA4" s="27">
        <f t="shared" si="0"/>
        <v>2016</v>
      </c>
      <c r="BB4" s="27">
        <f t="shared" si="0"/>
        <v>2017</v>
      </c>
      <c r="BC4" s="27">
        <f t="shared" si="0"/>
        <v>2018</v>
      </c>
      <c r="BD4" s="27">
        <f t="shared" si="0"/>
        <v>2019</v>
      </c>
      <c r="BE4" s="27">
        <f t="shared" si="0"/>
        <v>2020</v>
      </c>
      <c r="BF4" s="27" t="s">
        <v>139</v>
      </c>
      <c r="BG4" s="28" t="s">
        <v>11</v>
      </c>
    </row>
    <row r="5" spans="1:63">
      <c r="V5" s="803" t="s">
        <v>375</v>
      </c>
      <c r="W5" s="798"/>
      <c r="X5" s="893"/>
      <c r="Y5" s="888"/>
      <c r="Z5" s="245"/>
      <c r="AA5" s="753">
        <f>SUM(AA6,AA13,AA74,AA58,AA97)</f>
        <v>1066843.9067289077</v>
      </c>
      <c r="AB5" s="753">
        <f t="shared" ref="AB5:AX5" si="1">SUM(AB6,AB13,AB74,AB58,AB97)</f>
        <v>1074041.3040417375</v>
      </c>
      <c r="AC5" s="753">
        <f t="shared" si="1"/>
        <v>1082466.5023980648</v>
      </c>
      <c r="AD5" s="753">
        <f t="shared" si="1"/>
        <v>1077829.1302169631</v>
      </c>
      <c r="AE5" s="753">
        <f t="shared" si="1"/>
        <v>1134190.3728371162</v>
      </c>
      <c r="AF5" s="753">
        <f t="shared" si="1"/>
        <v>1146651.5420578965</v>
      </c>
      <c r="AG5" s="753">
        <f t="shared" si="1"/>
        <v>1158374.2445240524</v>
      </c>
      <c r="AH5" s="753">
        <f t="shared" si="1"/>
        <v>1157171.0074931036</v>
      </c>
      <c r="AI5" s="753">
        <f t="shared" si="1"/>
        <v>1128113.1379557562</v>
      </c>
      <c r="AJ5" s="753">
        <f t="shared" si="1"/>
        <v>1162835.917925633</v>
      </c>
      <c r="AK5" s="753">
        <f t="shared" si="1"/>
        <v>1182090.8648413622</v>
      </c>
      <c r="AL5" s="753">
        <f t="shared" si="1"/>
        <v>1166998.1409992843</v>
      </c>
      <c r="AM5" s="753">
        <f t="shared" si="1"/>
        <v>1206508.1944683474</v>
      </c>
      <c r="AN5" s="753">
        <f t="shared" si="1"/>
        <v>1211629.3088795289</v>
      </c>
      <c r="AO5" s="753">
        <f t="shared" si="1"/>
        <v>1211616.0919220601</v>
      </c>
      <c r="AP5" s="753">
        <f t="shared" si="1"/>
        <v>1219019.1869170547</v>
      </c>
      <c r="AQ5" s="753">
        <f t="shared" si="1"/>
        <v>1198486.6230807377</v>
      </c>
      <c r="AR5" s="753">
        <f t="shared" si="1"/>
        <v>1234599.7143775276</v>
      </c>
      <c r="AS5" s="753">
        <f t="shared" si="1"/>
        <v>1153248.5008776989</v>
      </c>
      <c r="AT5" s="753">
        <f t="shared" si="1"/>
        <v>1089993.557503036</v>
      </c>
      <c r="AU5" s="753">
        <f t="shared" si="1"/>
        <v>1138758.3317057909</v>
      </c>
      <c r="AV5" s="753">
        <f t="shared" si="1"/>
        <v>1188362.3614179536</v>
      </c>
      <c r="AW5" s="753">
        <f t="shared" si="1"/>
        <v>1220932.5312032322</v>
      </c>
      <c r="AX5" s="753">
        <f t="shared" si="1"/>
        <v>1234780.7262025522</v>
      </c>
      <c r="AY5" s="753"/>
      <c r="AZ5" s="753"/>
      <c r="BA5" s="753"/>
      <c r="BB5" s="753"/>
      <c r="BC5" s="753"/>
      <c r="BD5" s="753"/>
      <c r="BE5" s="753"/>
      <c r="BF5" s="753"/>
      <c r="BG5" s="105"/>
    </row>
    <row r="6" spans="1:63">
      <c r="V6" s="69"/>
      <c r="W6" s="869" t="s">
        <v>372</v>
      </c>
      <c r="X6" s="106"/>
      <c r="Y6" s="889"/>
      <c r="Z6" s="246"/>
      <c r="AA6" s="752">
        <f>SUM(AA7:AA12)</f>
        <v>92358.910280416952</v>
      </c>
      <c r="AB6" s="752">
        <f t="shared" ref="AB6:AX6" si="2">SUM(AB7:AB12)</f>
        <v>92631.286433763657</v>
      </c>
      <c r="AC6" s="752">
        <f t="shared" si="2"/>
        <v>92869.63891525229</v>
      </c>
      <c r="AD6" s="752">
        <f t="shared" si="2"/>
        <v>91426.598610600631</v>
      </c>
      <c r="AE6" s="752">
        <f t="shared" si="2"/>
        <v>98502.812960250405</v>
      </c>
      <c r="AF6" s="752">
        <f t="shared" si="2"/>
        <v>101233.03982042264</v>
      </c>
      <c r="AG6" s="752">
        <f t="shared" si="2"/>
        <v>98029.419003084506</v>
      </c>
      <c r="AH6" s="752">
        <f t="shared" si="2"/>
        <v>103993.02372864999</v>
      </c>
      <c r="AI6" s="752">
        <f t="shared" si="2"/>
        <v>92879.354982319885</v>
      </c>
      <c r="AJ6" s="752">
        <f t="shared" si="2"/>
        <v>93190.729515613042</v>
      </c>
      <c r="AK6" s="752">
        <f t="shared" si="2"/>
        <v>90828.27793700718</v>
      </c>
      <c r="AL6" s="752">
        <f t="shared" si="2"/>
        <v>88132.486197778169</v>
      </c>
      <c r="AM6" s="752">
        <f t="shared" si="2"/>
        <v>94133.379138299686</v>
      </c>
      <c r="AN6" s="752">
        <f t="shared" si="2"/>
        <v>93494.40301815627</v>
      </c>
      <c r="AO6" s="752">
        <f t="shared" si="2"/>
        <v>90039.759732632519</v>
      </c>
      <c r="AP6" s="752">
        <f t="shared" si="2"/>
        <v>103660.5887735845</v>
      </c>
      <c r="AQ6" s="752">
        <f t="shared" si="2"/>
        <v>87967.991122941763</v>
      </c>
      <c r="AR6" s="752">
        <f t="shared" si="2"/>
        <v>107604.44194007959</v>
      </c>
      <c r="AS6" s="752">
        <f t="shared" si="2"/>
        <v>105764.48707513862</v>
      </c>
      <c r="AT6" s="752">
        <f t="shared" si="2"/>
        <v>103199.46352265113</v>
      </c>
      <c r="AU6" s="752">
        <f t="shared" si="2"/>
        <v>110229.29647617771</v>
      </c>
      <c r="AV6" s="752">
        <f t="shared" si="2"/>
        <v>111250.6517920653</v>
      </c>
      <c r="AW6" s="752">
        <f t="shared" si="2"/>
        <v>104577.48365712847</v>
      </c>
      <c r="AX6" s="752">
        <f t="shared" si="2"/>
        <v>100643.93372453442</v>
      </c>
      <c r="AY6" s="752"/>
      <c r="AZ6" s="752"/>
      <c r="BA6" s="752"/>
      <c r="BB6" s="752"/>
      <c r="BC6" s="752"/>
      <c r="BD6" s="752"/>
      <c r="BE6" s="752"/>
      <c r="BF6" s="752"/>
      <c r="BG6" s="107"/>
    </row>
    <row r="7" spans="1:63">
      <c r="V7" s="69"/>
      <c r="W7" s="38"/>
      <c r="X7" s="894" t="s">
        <v>334</v>
      </c>
      <c r="Y7" s="890"/>
      <c r="Z7" s="248"/>
      <c r="AA7" s="248">
        <f>'3.Allocated_CO2-Sector'!AA7</f>
        <v>14399.452821701481</v>
      </c>
      <c r="AB7" s="248">
        <f>'3.Allocated_CO2-Sector'!AB7</f>
        <v>14184.475354160271</v>
      </c>
      <c r="AC7" s="248">
        <f>'3.Allocated_CO2-Sector'!AC7</f>
        <v>12374.78364132151</v>
      </c>
      <c r="AD7" s="248">
        <f>'3.Allocated_CO2-Sector'!AD7</f>
        <v>11486.435307602367</v>
      </c>
      <c r="AE7" s="248">
        <f>'3.Allocated_CO2-Sector'!AE7</f>
        <v>14959.078862346583</v>
      </c>
      <c r="AF7" s="248">
        <f>'3.Allocated_CO2-Sector'!AF7</f>
        <v>15438.841132612759</v>
      </c>
      <c r="AG7" s="248">
        <f>'3.Allocated_CO2-Sector'!AG7</f>
        <v>14124.655909987714</v>
      </c>
      <c r="AH7" s="248">
        <f>'3.Allocated_CO2-Sector'!AH7</f>
        <v>15233.081371509181</v>
      </c>
      <c r="AI7" s="248">
        <f>'3.Allocated_CO2-Sector'!AI7</f>
        <v>12795.787849596774</v>
      </c>
      <c r="AJ7" s="248">
        <f>'3.Allocated_CO2-Sector'!AJ7</f>
        <v>10997.215221785971</v>
      </c>
      <c r="AK7" s="248">
        <f>'3.Allocated_CO2-Sector'!AK7</f>
        <v>10757.918595495537</v>
      </c>
      <c r="AL7" s="248">
        <f>'3.Allocated_CO2-Sector'!AL7</f>
        <v>10500.421631077794</v>
      </c>
      <c r="AM7" s="248">
        <f>'3.Allocated_CO2-Sector'!AM7</f>
        <v>13789.36121267311</v>
      </c>
      <c r="AN7" s="248">
        <f>'3.Allocated_CO2-Sector'!AN7</f>
        <v>10982.41074780431</v>
      </c>
      <c r="AO7" s="248">
        <f>'3.Allocated_CO2-Sector'!AO7</f>
        <v>11832.146195077274</v>
      </c>
      <c r="AP7" s="248">
        <f>'3.Allocated_CO2-Sector'!AP7</f>
        <v>13262.914420101059</v>
      </c>
      <c r="AQ7" s="248">
        <f>'3.Allocated_CO2-Sector'!AQ7</f>
        <v>11152.627030967878</v>
      </c>
      <c r="AR7" s="248">
        <f>'3.Allocated_CO2-Sector'!AR7</f>
        <v>19795.306302833433</v>
      </c>
      <c r="AS7" s="248">
        <f>'3.Allocated_CO2-Sector'!AS7</f>
        <v>25159.890899202004</v>
      </c>
      <c r="AT7" s="248">
        <f>'3.Allocated_CO2-Sector'!AT7</f>
        <v>26301.61474686538</v>
      </c>
      <c r="AU7" s="248">
        <f>'3.Allocated_CO2-Sector'!AU7</f>
        <v>25930.677296267884</v>
      </c>
      <c r="AV7" s="248">
        <f>'3.Allocated_CO2-Sector'!AV7</f>
        <v>24845.939732348397</v>
      </c>
      <c r="AW7" s="248">
        <f>'3.Allocated_CO2-Sector'!AW7</f>
        <v>22055.682672805313</v>
      </c>
      <c r="AX7" s="248">
        <f>'3.Allocated_CO2-Sector'!AX7</f>
        <v>21645.91396960058</v>
      </c>
      <c r="AY7" s="248"/>
      <c r="AZ7" s="248"/>
      <c r="BA7" s="248"/>
      <c r="BB7" s="248"/>
      <c r="BC7" s="248"/>
      <c r="BD7" s="248"/>
      <c r="BE7" s="248"/>
      <c r="BF7" s="248"/>
      <c r="BG7" s="81"/>
      <c r="BH7" s="205"/>
      <c r="BI7" s="205"/>
      <c r="BJ7" s="205"/>
      <c r="BK7" s="205"/>
    </row>
    <row r="8" spans="1:63">
      <c r="V8" s="69"/>
      <c r="W8" s="38"/>
      <c r="X8" s="895" t="s">
        <v>335</v>
      </c>
      <c r="Y8" s="890"/>
      <c r="Z8" s="248"/>
      <c r="AA8" s="248">
        <f>'3.Allocated_CO2-Sector'!AA8</f>
        <v>36856.919358046638</v>
      </c>
      <c r="AB8" s="248">
        <f>'3.Allocated_CO2-Sector'!AB8</f>
        <v>37291.764191507311</v>
      </c>
      <c r="AC8" s="248">
        <f>'3.Allocated_CO2-Sector'!AC8</f>
        <v>38102.295797887658</v>
      </c>
      <c r="AD8" s="248">
        <f>'3.Allocated_CO2-Sector'!AD8</f>
        <v>40523.969798131002</v>
      </c>
      <c r="AE8" s="248">
        <f>'3.Allocated_CO2-Sector'!AE8</f>
        <v>40435.96818609882</v>
      </c>
      <c r="AF8" s="248">
        <f>'3.Allocated_CO2-Sector'!AF8</f>
        <v>40695.336271567474</v>
      </c>
      <c r="AG8" s="248">
        <f>'3.Allocated_CO2-Sector'!AG8</f>
        <v>42019.615976183915</v>
      </c>
      <c r="AH8" s="248">
        <f>'3.Allocated_CO2-Sector'!AH8</f>
        <v>44746.452799278304</v>
      </c>
      <c r="AI8" s="248">
        <f>'3.Allocated_CO2-Sector'!AI8</f>
        <v>44929.8339047423</v>
      </c>
      <c r="AJ8" s="248">
        <f>'3.Allocated_CO2-Sector'!AJ8</f>
        <v>45348.861412097765</v>
      </c>
      <c r="AK8" s="248">
        <f>'3.Allocated_CO2-Sector'!AK8</f>
        <v>45539.276715618915</v>
      </c>
      <c r="AL8" s="248">
        <f>'3.Allocated_CO2-Sector'!AL8</f>
        <v>43198.585570998177</v>
      </c>
      <c r="AM8" s="248">
        <f>'3.Allocated_CO2-Sector'!AM8</f>
        <v>42329.33514765399</v>
      </c>
      <c r="AN8" s="248">
        <f>'3.Allocated_CO2-Sector'!AN8</f>
        <v>42546.436658347942</v>
      </c>
      <c r="AO8" s="248">
        <f>'3.Allocated_CO2-Sector'!AO8</f>
        <v>43196.368659066451</v>
      </c>
      <c r="AP8" s="248">
        <f>'3.Allocated_CO2-Sector'!AP8</f>
        <v>45822.249400731082</v>
      </c>
      <c r="AQ8" s="248">
        <f>'3.Allocated_CO2-Sector'!AQ8</f>
        <v>44035.8083781073</v>
      </c>
      <c r="AR8" s="248">
        <f>'3.Allocated_CO2-Sector'!AR8</f>
        <v>43592.508690925468</v>
      </c>
      <c r="AS8" s="248">
        <f>'3.Allocated_CO2-Sector'!AS8</f>
        <v>41771.78223592561</v>
      </c>
      <c r="AT8" s="248">
        <f>'3.Allocated_CO2-Sector'!AT8</f>
        <v>42289.793310031222</v>
      </c>
      <c r="AU8" s="248">
        <f>'3.Allocated_CO2-Sector'!AU8</f>
        <v>44898.0423843221</v>
      </c>
      <c r="AV8" s="248">
        <f>'3.Allocated_CO2-Sector'!AV8</f>
        <v>41875.187979592636</v>
      </c>
      <c r="AW8" s="248">
        <f>'3.Allocated_CO2-Sector'!AW8</f>
        <v>41470.718988290551</v>
      </c>
      <c r="AX8" s="248">
        <f>'3.Allocated_CO2-Sector'!AX8</f>
        <v>42783.287275020128</v>
      </c>
      <c r="AY8" s="248"/>
      <c r="AZ8" s="248"/>
      <c r="BA8" s="248"/>
      <c r="BB8" s="248"/>
      <c r="BC8" s="248"/>
      <c r="BD8" s="248"/>
      <c r="BE8" s="248"/>
      <c r="BF8" s="248"/>
      <c r="BG8" s="82"/>
      <c r="BH8" s="205"/>
      <c r="BI8" s="205"/>
      <c r="BJ8" s="205"/>
      <c r="BK8" s="205"/>
    </row>
    <row r="9" spans="1:63" ht="13.5" customHeight="1">
      <c r="V9" s="69"/>
      <c r="W9" s="38"/>
      <c r="X9" s="597" t="s">
        <v>336</v>
      </c>
      <c r="Y9" s="890"/>
      <c r="Z9" s="248"/>
      <c r="AA9" s="248">
        <f>'3.Allocated_CO2-Sector'!AA9</f>
        <v>1557.8313731637927</v>
      </c>
      <c r="AB9" s="248">
        <f>'3.Allocated_CO2-Sector'!AB9</f>
        <v>1546.2841128405823</v>
      </c>
      <c r="AC9" s="248">
        <f>'3.Allocated_CO2-Sector'!AC9</f>
        <v>1736.2317403503155</v>
      </c>
      <c r="AD9" s="248">
        <f>'3.Allocated_CO2-Sector'!AD9</f>
        <v>1664.6319338491205</v>
      </c>
      <c r="AE9" s="248">
        <f>'3.Allocated_CO2-Sector'!AE9</f>
        <v>1422.6378292711054</v>
      </c>
      <c r="AF9" s="248">
        <f>'3.Allocated_CO2-Sector'!AF9</f>
        <v>1472.6373934780925</v>
      </c>
      <c r="AG9" s="248">
        <f>'3.Allocated_CO2-Sector'!AG9</f>
        <v>1264.0991455453157</v>
      </c>
      <c r="AH9" s="248">
        <f>'3.Allocated_CO2-Sector'!AH9</f>
        <v>1348.926178366961</v>
      </c>
      <c r="AI9" s="248">
        <f>'3.Allocated_CO2-Sector'!AI9</f>
        <v>1313.7734116432878</v>
      </c>
      <c r="AJ9" s="248">
        <f>'3.Allocated_CO2-Sector'!AJ9</f>
        <v>1371.113118910718</v>
      </c>
      <c r="AK9" s="248">
        <f>'3.Allocated_CO2-Sector'!AK9</f>
        <v>1089.2920804880905</v>
      </c>
      <c r="AL9" s="248">
        <f>'3.Allocated_CO2-Sector'!AL9</f>
        <v>1084.1454268537304</v>
      </c>
      <c r="AM9" s="248">
        <f>'3.Allocated_CO2-Sector'!AM9</f>
        <v>1254.1563683933034</v>
      </c>
      <c r="AN9" s="248">
        <f>'3.Allocated_CO2-Sector'!AN9</f>
        <v>986.75277075686665</v>
      </c>
      <c r="AO9" s="248">
        <f>'3.Allocated_CO2-Sector'!AO9</f>
        <v>994.58318495381411</v>
      </c>
      <c r="AP9" s="248">
        <f>'3.Allocated_CO2-Sector'!AP9</f>
        <v>959.26126339276652</v>
      </c>
      <c r="AQ9" s="248">
        <f>'3.Allocated_CO2-Sector'!AQ9</f>
        <v>1340.9071484691697</v>
      </c>
      <c r="AR9" s="248">
        <f>'3.Allocated_CO2-Sector'!AR9</f>
        <v>2557.0319855053185</v>
      </c>
      <c r="AS9" s="248">
        <f>'3.Allocated_CO2-Sector'!AS9</f>
        <v>2622.8452185262195</v>
      </c>
      <c r="AT9" s="248">
        <f>'3.Allocated_CO2-Sector'!AT9</f>
        <v>2663.5826213334094</v>
      </c>
      <c r="AU9" s="248">
        <f>'3.Allocated_CO2-Sector'!AU9</f>
        <v>3005.5208502804271</v>
      </c>
      <c r="AV9" s="248">
        <f>'3.Allocated_CO2-Sector'!AV9</f>
        <v>3184.7432274882935</v>
      </c>
      <c r="AW9" s="248">
        <f>'3.Allocated_CO2-Sector'!AW9</f>
        <v>4154.2439335361205</v>
      </c>
      <c r="AX9" s="248">
        <f>'3.Allocated_CO2-Sector'!AX9</f>
        <v>2859.656069518966</v>
      </c>
      <c r="AY9" s="248"/>
      <c r="AZ9" s="248"/>
      <c r="BA9" s="248"/>
      <c r="BB9" s="248"/>
      <c r="BC9" s="248"/>
      <c r="BD9" s="248"/>
      <c r="BE9" s="248"/>
      <c r="BF9" s="248"/>
      <c r="BG9" s="46"/>
      <c r="BH9" s="205"/>
      <c r="BI9" s="205"/>
      <c r="BJ9" s="205"/>
      <c r="BK9" s="205"/>
    </row>
    <row r="10" spans="1:63">
      <c r="V10" s="69"/>
      <c r="W10" s="38"/>
      <c r="X10" s="597" t="s">
        <v>337</v>
      </c>
      <c r="Y10" s="890"/>
      <c r="Z10" s="248"/>
      <c r="AA10" s="248">
        <f>'3.Allocated_CO2-Sector'!AA10</f>
        <v>27709.306220916242</v>
      </c>
      <c r="AB10" s="248">
        <f>'3.Allocated_CO2-Sector'!AB10</f>
        <v>28042.581960107014</v>
      </c>
      <c r="AC10" s="248">
        <f>'3.Allocated_CO2-Sector'!AC10</f>
        <v>28786.780269828461</v>
      </c>
      <c r="AD10" s="248">
        <f>'3.Allocated_CO2-Sector'!AD10</f>
        <v>26856.959093556547</v>
      </c>
      <c r="AE10" s="248">
        <f>'3.Allocated_CO2-Sector'!AE10</f>
        <v>30132.774065202579</v>
      </c>
      <c r="AF10" s="248">
        <f>'3.Allocated_CO2-Sector'!AF10</f>
        <v>29041.400356831367</v>
      </c>
      <c r="AG10" s="248">
        <f>'3.Allocated_CO2-Sector'!AG10</f>
        <v>28441.663748254028</v>
      </c>
      <c r="AH10" s="248">
        <f>'3.Allocated_CO2-Sector'!AH10</f>
        <v>28642.146709613506</v>
      </c>
      <c r="AI10" s="248">
        <f>'3.Allocated_CO2-Sector'!AI10</f>
        <v>27898.651495208953</v>
      </c>
      <c r="AJ10" s="248">
        <f>'3.Allocated_CO2-Sector'!AJ10</f>
        <v>29256.304424041777</v>
      </c>
      <c r="AK10" s="248">
        <f>'3.Allocated_CO2-Sector'!AK10</f>
        <v>28767.602181198348</v>
      </c>
      <c r="AL10" s="248">
        <f>'3.Allocated_CO2-Sector'!AL10</f>
        <v>28085.96403444582</v>
      </c>
      <c r="AM10" s="248">
        <f>'3.Allocated_CO2-Sector'!AM10</f>
        <v>32932.83253579968</v>
      </c>
      <c r="AN10" s="248">
        <f>'3.Allocated_CO2-Sector'!AN10</f>
        <v>34837.670102422562</v>
      </c>
      <c r="AO10" s="248">
        <f>'3.Allocated_CO2-Sector'!AO10</f>
        <v>33820.843246967423</v>
      </c>
      <c r="AP10" s="248">
        <f>'3.Allocated_CO2-Sector'!AP10</f>
        <v>40708.475494937527</v>
      </c>
      <c r="AQ10" s="248">
        <f>'3.Allocated_CO2-Sector'!AQ10</f>
        <v>39447.269318377774</v>
      </c>
      <c r="AR10" s="248">
        <f>'3.Allocated_CO2-Sector'!AR10</f>
        <v>46676.642422899102</v>
      </c>
      <c r="AS10" s="248">
        <f>'3.Allocated_CO2-Sector'!AS10</f>
        <v>45189.838442201413</v>
      </c>
      <c r="AT10" s="248">
        <f>'3.Allocated_CO2-Sector'!AT10</f>
        <v>41869.202780103187</v>
      </c>
      <c r="AU10" s="248">
        <f>'3.Allocated_CO2-Sector'!AU10</f>
        <v>43072.784459519156</v>
      </c>
      <c r="AV10" s="248">
        <f>'3.Allocated_CO2-Sector'!AV10</f>
        <v>49601.066711124964</v>
      </c>
      <c r="AW10" s="248">
        <f>'3.Allocated_CO2-Sector'!AW10</f>
        <v>51811.863990611688</v>
      </c>
      <c r="AX10" s="248">
        <f>'3.Allocated_CO2-Sector'!AX10</f>
        <v>53902.954763644339</v>
      </c>
      <c r="AY10" s="248"/>
      <c r="AZ10" s="248"/>
      <c r="BA10" s="248"/>
      <c r="BB10" s="248"/>
      <c r="BC10" s="248"/>
      <c r="BD10" s="248"/>
      <c r="BE10" s="248"/>
      <c r="BF10" s="248"/>
      <c r="BG10" s="110"/>
    </row>
    <row r="11" spans="1:63">
      <c r="V11" s="69"/>
      <c r="W11" s="38"/>
      <c r="X11" s="597" t="s">
        <v>338</v>
      </c>
      <c r="Y11" s="891"/>
      <c r="Z11" s="596"/>
      <c r="AA11" s="248">
        <f>'3.Allocated_CO2-Sector'!AA11</f>
        <v>8.5977414778408754</v>
      </c>
      <c r="AB11" s="248">
        <f>'3.Allocated_CO2-Sector'!AB11</f>
        <v>12.711493183669141</v>
      </c>
      <c r="AC11" s="248">
        <f>'3.Allocated_CO2-Sector'!AC11</f>
        <v>19.158037605694521</v>
      </c>
      <c r="AD11" s="248">
        <f>'3.Allocated_CO2-Sector'!AD11</f>
        <v>26.208135885045817</v>
      </c>
      <c r="AE11" s="248">
        <f>'3.Allocated_CO2-Sector'!AE11</f>
        <v>33.373581088365228</v>
      </c>
      <c r="AF11" s="248">
        <f>'3.Allocated_CO2-Sector'!AF11</f>
        <v>36.864899241315889</v>
      </c>
      <c r="AG11" s="248">
        <f>'3.Allocated_CO2-Sector'!AG11</f>
        <v>39.223176826474003</v>
      </c>
      <c r="AH11" s="248">
        <f>'3.Allocated_CO2-Sector'!AH11</f>
        <v>38.915027323914337</v>
      </c>
      <c r="AI11" s="248">
        <f>'3.Allocated_CO2-Sector'!AI11</f>
        <v>36.684932155606603</v>
      </c>
      <c r="AJ11" s="248">
        <f>'3.Allocated_CO2-Sector'!AJ11</f>
        <v>46.18940878839993</v>
      </c>
      <c r="AK11" s="248">
        <f>'3.Allocated_CO2-Sector'!AK11</f>
        <v>45.628808712559</v>
      </c>
      <c r="AL11" s="248">
        <f>'3.Allocated_CO2-Sector'!AL11</f>
        <v>43.41099034368461</v>
      </c>
      <c r="AM11" s="248">
        <f>'3.Allocated_CO2-Sector'!AM11</f>
        <v>42.159149562540215</v>
      </c>
      <c r="AN11" s="248">
        <f>'3.Allocated_CO2-Sector'!AN11</f>
        <v>40.199001410274668</v>
      </c>
      <c r="AO11" s="248">
        <f>'3.Allocated_CO2-Sector'!AO11</f>
        <v>41.05298910410837</v>
      </c>
      <c r="AP11" s="248">
        <f>'3.Allocated_CO2-Sector'!AP11</f>
        <v>63.924259908586897</v>
      </c>
      <c r="AQ11" s="248">
        <f>'3.Allocated_CO2-Sector'!AQ11</f>
        <v>60.432767817526575</v>
      </c>
      <c r="AR11" s="248">
        <f>'3.Allocated_CO2-Sector'!AR11</f>
        <v>62.186395844295618</v>
      </c>
      <c r="AS11" s="248">
        <f>'3.Allocated_CO2-Sector'!AS11</f>
        <v>60.184533586565429</v>
      </c>
      <c r="AT11" s="248">
        <f>'3.Allocated_CO2-Sector'!AT11</f>
        <v>61.869856073555582</v>
      </c>
      <c r="AU11" s="248">
        <f>'3.Allocated_CO2-Sector'!AU11</f>
        <v>64.239623408088775</v>
      </c>
      <c r="AV11" s="248">
        <f>'3.Allocated_CO2-Sector'!AV11</f>
        <v>60.655045507537729</v>
      </c>
      <c r="AW11" s="248">
        <f>'3.Allocated_CO2-Sector'!AW11</f>
        <v>61.937124391004232</v>
      </c>
      <c r="AX11" s="248">
        <f>'3.Allocated_CO2-Sector'!AX11</f>
        <v>57.238700191007382</v>
      </c>
      <c r="AY11" s="248"/>
      <c r="AZ11" s="248"/>
      <c r="BA11" s="248"/>
      <c r="BB11" s="248"/>
      <c r="BC11" s="248"/>
      <c r="BD11" s="248"/>
      <c r="BE11" s="248"/>
      <c r="BF11" s="248"/>
      <c r="BG11" s="111"/>
    </row>
    <row r="12" spans="1:63">
      <c r="V12" s="69"/>
      <c r="W12" s="38"/>
      <c r="X12" s="1057" t="s">
        <v>526</v>
      </c>
      <c r="Y12" s="1057"/>
      <c r="Z12" s="805"/>
      <c r="AA12" s="248">
        <f>'3.Allocated_CO2-Sector'!AA12</f>
        <v>11826.802765110959</v>
      </c>
      <c r="AB12" s="248">
        <f>'3.Allocated_CO2-Sector'!AB12</f>
        <v>11553.469321964809</v>
      </c>
      <c r="AC12" s="248">
        <f>'3.Allocated_CO2-Sector'!AC12</f>
        <v>11850.389428258646</v>
      </c>
      <c r="AD12" s="248">
        <f>'3.Allocated_CO2-Sector'!AD12</f>
        <v>10868.394341576548</v>
      </c>
      <c r="AE12" s="248">
        <f>'3.Allocated_CO2-Sector'!AE12</f>
        <v>11518.980436242948</v>
      </c>
      <c r="AF12" s="248">
        <f>'3.Allocated_CO2-Sector'!AF12</f>
        <v>14547.959766691625</v>
      </c>
      <c r="AG12" s="248">
        <f>'3.Allocated_CO2-Sector'!AG12</f>
        <v>12140.161046287059</v>
      </c>
      <c r="AH12" s="248">
        <f>'3.Allocated_CO2-Sector'!AH12</f>
        <v>13983.501642558113</v>
      </c>
      <c r="AI12" s="248">
        <f>'3.Allocated_CO2-Sector'!AI12</f>
        <v>5904.6233889729638</v>
      </c>
      <c r="AJ12" s="248">
        <f>'3.Allocated_CO2-Sector'!AJ12</f>
        <v>6171.0459299884087</v>
      </c>
      <c r="AK12" s="248">
        <f>'3.Allocated_CO2-Sector'!AK12</f>
        <v>4628.5595554937308</v>
      </c>
      <c r="AL12" s="248">
        <f>'3.Allocated_CO2-Sector'!AL12</f>
        <v>5219.9585440589653</v>
      </c>
      <c r="AM12" s="248">
        <f>'3.Allocated_CO2-Sector'!AM12</f>
        <v>3785.5347242170574</v>
      </c>
      <c r="AN12" s="248">
        <f>'3.Allocated_CO2-Sector'!AN12</f>
        <v>4100.9337374143006</v>
      </c>
      <c r="AO12" s="248">
        <f>'3.Allocated_CO2-Sector'!AO12</f>
        <v>154.76545746344695</v>
      </c>
      <c r="AP12" s="248">
        <f>'3.Allocated_CO2-Sector'!AP12</f>
        <v>2843.7639345134826</v>
      </c>
      <c r="AQ12" s="248">
        <f>'3.Allocated_CO2-Sector'!AQ12</f>
        <v>-8069.0535207978983</v>
      </c>
      <c r="AR12" s="248">
        <f>'3.Allocated_CO2-Sector'!AR12</f>
        <v>-5079.233857928054</v>
      </c>
      <c r="AS12" s="248">
        <f>'3.Allocated_CO2-Sector'!AS12</f>
        <v>-9040.0542543031934</v>
      </c>
      <c r="AT12" s="248">
        <f>'3.Allocated_CO2-Sector'!AT12</f>
        <v>-9986.5997917556233</v>
      </c>
      <c r="AU12" s="248">
        <f>'3.Allocated_CO2-Sector'!AU12</f>
        <v>-6741.9681376199624</v>
      </c>
      <c r="AV12" s="248">
        <f>'3.Allocated_CO2-Sector'!AV12</f>
        <v>-8316.9409039965267</v>
      </c>
      <c r="AW12" s="248">
        <f>'3.Allocated_CO2-Sector'!AW12</f>
        <v>-14976.963052506209</v>
      </c>
      <c r="AX12" s="248">
        <f>'3.Allocated_CO2-Sector'!AX12</f>
        <v>-20605.117053440601</v>
      </c>
      <c r="AY12" s="248"/>
      <c r="AZ12" s="248"/>
      <c r="BA12" s="248"/>
      <c r="BB12" s="248"/>
      <c r="BC12" s="248"/>
      <c r="BD12" s="248"/>
      <c r="BE12" s="248"/>
      <c r="BF12" s="248"/>
      <c r="BG12" s="108"/>
    </row>
    <row r="13" spans="1:63">
      <c r="V13" s="69"/>
      <c r="W13" s="759" t="s">
        <v>371</v>
      </c>
      <c r="X13" s="897"/>
      <c r="Y13" s="892"/>
      <c r="Z13" s="252"/>
      <c r="AA13" s="751">
        <f>SUM(AA14,AA25)</f>
        <v>503139.40852791013</v>
      </c>
      <c r="AB13" s="751">
        <f t="shared" ref="AB13:AX13" si="3">SUM(AB14,AB25)</f>
        <v>492165.15816087881</v>
      </c>
      <c r="AC13" s="751">
        <f t="shared" si="3"/>
        <v>481908.56897413428</v>
      </c>
      <c r="AD13" s="751">
        <f t="shared" si="3"/>
        <v>467983.589402874</v>
      </c>
      <c r="AE13" s="751">
        <f t="shared" si="3"/>
        <v>484958.3818873585</v>
      </c>
      <c r="AF13" s="751">
        <f t="shared" si="3"/>
        <v>479070.43177207903</v>
      </c>
      <c r="AG13" s="751">
        <f t="shared" si="3"/>
        <v>483354.61564717878</v>
      </c>
      <c r="AH13" s="751">
        <f t="shared" si="3"/>
        <v>473206.37756735203</v>
      </c>
      <c r="AI13" s="751">
        <f t="shared" si="3"/>
        <v>444231.89564452332</v>
      </c>
      <c r="AJ13" s="751">
        <f t="shared" si="3"/>
        <v>455861.0819115722</v>
      </c>
      <c r="AK13" s="751">
        <f t="shared" si="3"/>
        <v>467116.15722309164</v>
      </c>
      <c r="AL13" s="751">
        <f t="shared" si="3"/>
        <v>454624.35986011318</v>
      </c>
      <c r="AM13" s="751">
        <f t="shared" si="3"/>
        <v>469135.18137546937</v>
      </c>
      <c r="AN13" s="751">
        <f t="shared" si="3"/>
        <v>472259.16018817585</v>
      </c>
      <c r="AO13" s="751">
        <f t="shared" si="3"/>
        <v>469524.37522698037</v>
      </c>
      <c r="AP13" s="751">
        <f t="shared" si="3"/>
        <v>456904.62841954944</v>
      </c>
      <c r="AQ13" s="751">
        <f t="shared" si="3"/>
        <v>471839.36936067429</v>
      </c>
      <c r="AR13" s="751">
        <f t="shared" si="3"/>
        <v>471954.19168740546</v>
      </c>
      <c r="AS13" s="751">
        <f t="shared" si="3"/>
        <v>417034.91491295275</v>
      </c>
      <c r="AT13" s="751">
        <f t="shared" si="3"/>
        <v>382145.55305518035</v>
      </c>
      <c r="AU13" s="751">
        <f t="shared" si="3"/>
        <v>413501.5383173498</v>
      </c>
      <c r="AV13" s="751">
        <f t="shared" si="3"/>
        <v>428968.83845650346</v>
      </c>
      <c r="AW13" s="751">
        <f t="shared" si="3"/>
        <v>432384.50225804193</v>
      </c>
      <c r="AX13" s="751">
        <f t="shared" si="3"/>
        <v>429496.54038966098</v>
      </c>
      <c r="AY13" s="751"/>
      <c r="AZ13" s="751"/>
      <c r="BA13" s="751"/>
      <c r="BB13" s="751"/>
      <c r="BC13" s="751"/>
      <c r="BD13" s="751"/>
      <c r="BE13" s="751"/>
      <c r="BF13" s="751"/>
      <c r="BG13" s="109"/>
    </row>
    <row r="14" spans="1:63">
      <c r="V14" s="69"/>
      <c r="W14" s="57"/>
      <c r="X14" s="748" t="s">
        <v>339</v>
      </c>
      <c r="Y14" s="252"/>
      <c r="Z14" s="252"/>
      <c r="AA14" s="751">
        <f>'3.Allocated_CO2-Sector'!AA14</f>
        <v>31598.998449659986</v>
      </c>
      <c r="AB14" s="751">
        <f>'3.Allocated_CO2-Sector'!AB14</f>
        <v>30391.892711028057</v>
      </c>
      <c r="AC14" s="751">
        <f>'3.Allocated_CO2-Sector'!AC14</f>
        <v>29901.674826555118</v>
      </c>
      <c r="AD14" s="751">
        <f>'3.Allocated_CO2-Sector'!AD14</f>
        <v>28951.185214603931</v>
      </c>
      <c r="AE14" s="751">
        <f>'3.Allocated_CO2-Sector'!AE14</f>
        <v>28661.16253901559</v>
      </c>
      <c r="AF14" s="751">
        <f>'3.Allocated_CO2-Sector'!AF14</f>
        <v>27958.373555698367</v>
      </c>
      <c r="AG14" s="751">
        <f>'3.Allocated_CO2-Sector'!AG14</f>
        <v>26706.171243408415</v>
      </c>
      <c r="AH14" s="751">
        <f>'3.Allocated_CO2-Sector'!AH14</f>
        <v>25273.095527387657</v>
      </c>
      <c r="AI14" s="751">
        <f>'3.Allocated_CO2-Sector'!AI14</f>
        <v>24095.586202525461</v>
      </c>
      <c r="AJ14" s="751">
        <f>'3.Allocated_CO2-Sector'!AJ14</f>
        <v>23676.794940534161</v>
      </c>
      <c r="AK14" s="751">
        <f>'3.Allocated_CO2-Sector'!AK14</f>
        <v>22595.092184807618</v>
      </c>
      <c r="AL14" s="751">
        <f>'3.Allocated_CO2-Sector'!AL14</f>
        <v>21565.989240637042</v>
      </c>
      <c r="AM14" s="751">
        <f>'3.Allocated_CO2-Sector'!AM14</f>
        <v>20659.930494047996</v>
      </c>
      <c r="AN14" s="751">
        <f>'3.Allocated_CO2-Sector'!AN14</f>
        <v>19382.022553421524</v>
      </c>
      <c r="AO14" s="751">
        <f>'3.Allocated_CO2-Sector'!AO14</f>
        <v>17996.245197177304</v>
      </c>
      <c r="AP14" s="751">
        <f>'3.Allocated_CO2-Sector'!AP14</f>
        <v>16741.384285495325</v>
      </c>
      <c r="AQ14" s="751">
        <f>'3.Allocated_CO2-Sector'!AQ14</f>
        <v>16128.077327963252</v>
      </c>
      <c r="AR14" s="751">
        <f>'3.Allocated_CO2-Sector'!AR14</f>
        <v>16920.457632028632</v>
      </c>
      <c r="AS14" s="751">
        <f>'3.Allocated_CO2-Sector'!AS14</f>
        <v>14178.48231775609</v>
      </c>
      <c r="AT14" s="751">
        <f>'3.Allocated_CO2-Sector'!AT14</f>
        <v>14714.210053618139</v>
      </c>
      <c r="AU14" s="751">
        <f>'3.Allocated_CO2-Sector'!AU14</f>
        <v>16327.076171447294</v>
      </c>
      <c r="AV14" s="751">
        <f>'3.Allocated_CO2-Sector'!AV14</f>
        <v>16084.526003632433</v>
      </c>
      <c r="AW14" s="751">
        <f>'3.Allocated_CO2-Sector'!AW14</f>
        <v>17622.135165971056</v>
      </c>
      <c r="AX14" s="751">
        <f>'3.Allocated_CO2-Sector'!AX14</f>
        <v>16801.033573821951</v>
      </c>
      <c r="AY14" s="751"/>
      <c r="AZ14" s="751"/>
      <c r="BA14" s="751"/>
      <c r="BB14" s="751"/>
      <c r="BC14" s="751"/>
      <c r="BD14" s="751"/>
      <c r="BE14" s="751"/>
      <c r="BF14" s="751"/>
      <c r="BG14" s="108"/>
    </row>
    <row r="15" spans="1:63">
      <c r="V15" s="69"/>
      <c r="W15" s="57"/>
      <c r="X15" s="930" t="s">
        <v>331</v>
      </c>
      <c r="Y15" s="967"/>
      <c r="Z15" s="967"/>
      <c r="AA15" s="967">
        <v>7294.1319656083569</v>
      </c>
      <c r="AB15" s="967">
        <v>6839.068563047982</v>
      </c>
      <c r="AC15" s="967">
        <v>6297.8661807902636</v>
      </c>
      <c r="AD15" s="967">
        <v>5707.6441142338836</v>
      </c>
      <c r="AE15" s="967">
        <v>5196.0038245107344</v>
      </c>
      <c r="AF15" s="967">
        <v>4773.5140186706421</v>
      </c>
      <c r="AG15" s="967">
        <v>4459.757240118719</v>
      </c>
      <c r="AH15" s="967">
        <v>4159.0288475608222</v>
      </c>
      <c r="AI15" s="967">
        <v>4076.9443615724153</v>
      </c>
      <c r="AJ15" s="967">
        <v>3999.2440947116934</v>
      </c>
      <c r="AK15" s="967">
        <v>3773.2417657567894</v>
      </c>
      <c r="AL15" s="967">
        <v>3702.4054833848313</v>
      </c>
      <c r="AM15" s="967">
        <v>3659.9572957333949</v>
      </c>
      <c r="AN15" s="967">
        <v>3493.8834803332634</v>
      </c>
      <c r="AO15" s="967">
        <v>3382.0446859799054</v>
      </c>
      <c r="AP15" s="967">
        <v>3201.8623210937676</v>
      </c>
      <c r="AQ15" s="967">
        <v>3297.344560358646</v>
      </c>
      <c r="AR15" s="967">
        <v>3165.2960637198266</v>
      </c>
      <c r="AS15" s="967">
        <v>2526.2877679623689</v>
      </c>
      <c r="AT15" s="967">
        <v>3440.2933740299191</v>
      </c>
      <c r="AU15" s="967">
        <v>3425.3992803162596</v>
      </c>
      <c r="AV15" s="967">
        <v>3960.2295303091778</v>
      </c>
      <c r="AW15" s="967">
        <v>4415.9940799353617</v>
      </c>
      <c r="AX15" s="967">
        <v>3816.563936712178</v>
      </c>
      <c r="AY15" s="248"/>
      <c r="AZ15" s="248"/>
      <c r="BA15" s="248"/>
      <c r="BB15" s="248"/>
      <c r="BC15" s="248"/>
      <c r="BD15" s="248"/>
      <c r="BE15" s="248"/>
      <c r="BF15" s="248"/>
      <c r="BG15" s="109"/>
    </row>
    <row r="16" spans="1:63">
      <c r="V16" s="69"/>
      <c r="W16" s="57"/>
      <c r="X16" s="871"/>
      <c r="Y16" s="898" t="s">
        <v>417</v>
      </c>
      <c r="Z16" s="898"/>
      <c r="AA16" s="898">
        <v>722.49270440590669</v>
      </c>
      <c r="AB16" s="898">
        <v>722.04823072636634</v>
      </c>
      <c r="AC16" s="898">
        <v>735.24744635094123</v>
      </c>
      <c r="AD16" s="898">
        <v>708.78282779222047</v>
      </c>
      <c r="AE16" s="898">
        <v>762.07078353151576</v>
      </c>
      <c r="AF16" s="898">
        <v>753.66619403208097</v>
      </c>
      <c r="AG16" s="898">
        <v>760.03090064259266</v>
      </c>
      <c r="AH16" s="898">
        <v>741.83452171240879</v>
      </c>
      <c r="AI16" s="898">
        <v>754.73602390985695</v>
      </c>
      <c r="AJ16" s="898">
        <v>794.64288323277026</v>
      </c>
      <c r="AK16" s="898">
        <v>799.52851861691158</v>
      </c>
      <c r="AL16" s="898">
        <v>796.98104588089893</v>
      </c>
      <c r="AM16" s="898">
        <v>831.98248528751139</v>
      </c>
      <c r="AN16" s="898">
        <v>851.5165691267257</v>
      </c>
      <c r="AO16" s="898">
        <v>823.19848799487045</v>
      </c>
      <c r="AP16" s="898">
        <v>821.05173474480546</v>
      </c>
      <c r="AQ16" s="898">
        <v>814.78487307196895</v>
      </c>
      <c r="AR16" s="898">
        <v>822.37323743978129</v>
      </c>
      <c r="AS16" s="898">
        <v>906.79580908095761</v>
      </c>
      <c r="AT16" s="898">
        <v>1175.2194633148565</v>
      </c>
      <c r="AU16" s="898">
        <v>1113.5472984978096</v>
      </c>
      <c r="AV16" s="898">
        <v>1520.632016698996</v>
      </c>
      <c r="AW16" s="898">
        <v>1875.8736707271939</v>
      </c>
      <c r="AX16" s="898">
        <v>1485.3013212199801</v>
      </c>
      <c r="AY16" s="248"/>
      <c r="AZ16" s="248"/>
      <c r="BA16" s="248"/>
      <c r="BB16" s="248"/>
      <c r="BC16" s="248"/>
      <c r="BD16" s="248"/>
      <c r="BE16" s="248"/>
      <c r="BF16" s="248"/>
      <c r="BG16" s="886"/>
    </row>
    <row r="17" spans="22:59">
      <c r="V17" s="69"/>
      <c r="W17" s="57"/>
      <c r="X17" s="871"/>
      <c r="Y17" s="248" t="s">
        <v>418</v>
      </c>
      <c r="Z17" s="248"/>
      <c r="AA17" s="248">
        <v>344.35118926977401</v>
      </c>
      <c r="AB17" s="248">
        <v>317.04218586073461</v>
      </c>
      <c r="AC17" s="248">
        <v>301.29685200403793</v>
      </c>
      <c r="AD17" s="248">
        <v>282.17170415873329</v>
      </c>
      <c r="AE17" s="248">
        <v>262.6278236850107</v>
      </c>
      <c r="AF17" s="248">
        <v>243.90710377831809</v>
      </c>
      <c r="AG17" s="248">
        <v>235.13911055288088</v>
      </c>
      <c r="AH17" s="248">
        <v>224.55135527209271</v>
      </c>
      <c r="AI17" s="248">
        <v>218.08561344998353</v>
      </c>
      <c r="AJ17" s="248">
        <v>213.12142462548729</v>
      </c>
      <c r="AK17" s="248">
        <v>205.06889871435385</v>
      </c>
      <c r="AL17" s="248">
        <v>204.34521858044647</v>
      </c>
      <c r="AM17" s="248">
        <v>203.37771913371068</v>
      </c>
      <c r="AN17" s="248">
        <v>199.15821056617267</v>
      </c>
      <c r="AO17" s="248">
        <v>197.83356031211417</v>
      </c>
      <c r="AP17" s="248">
        <v>193.57808736493703</v>
      </c>
      <c r="AQ17" s="248">
        <v>247.9713118723117</v>
      </c>
      <c r="AR17" s="248">
        <v>139.70916771229639</v>
      </c>
      <c r="AS17" s="248">
        <v>80.490543057896687</v>
      </c>
      <c r="AT17" s="248">
        <v>381.5360921314288</v>
      </c>
      <c r="AU17" s="248">
        <v>365.81197300026525</v>
      </c>
      <c r="AV17" s="248">
        <v>354.17050738425149</v>
      </c>
      <c r="AW17" s="248">
        <v>365.94337702705315</v>
      </c>
      <c r="AX17" s="248">
        <v>306.83393934916995</v>
      </c>
      <c r="AY17" s="248"/>
      <c r="AZ17" s="248"/>
      <c r="BA17" s="248"/>
      <c r="BB17" s="248"/>
      <c r="BC17" s="248"/>
      <c r="BD17" s="248"/>
      <c r="BE17" s="248"/>
      <c r="BF17" s="248"/>
      <c r="BG17" s="886"/>
    </row>
    <row r="18" spans="22:59">
      <c r="V18" s="69"/>
      <c r="W18" s="57"/>
      <c r="X18" s="871"/>
      <c r="Y18" s="248" t="s">
        <v>419</v>
      </c>
      <c r="Z18" s="248"/>
      <c r="AA18" s="248">
        <v>5516.7858520941363</v>
      </c>
      <c r="AB18" s="248">
        <v>5111.3662483026355</v>
      </c>
      <c r="AC18" s="248">
        <v>4595.9312737950031</v>
      </c>
      <c r="AD18" s="248">
        <v>4084.0457212468973</v>
      </c>
      <c r="AE18" s="248">
        <v>3547.3530885704436</v>
      </c>
      <c r="AF18" s="248">
        <v>3171.0977665990272</v>
      </c>
      <c r="AG18" s="248">
        <v>2888.0824320634588</v>
      </c>
      <c r="AH18" s="248">
        <v>2643.8571843701898</v>
      </c>
      <c r="AI18" s="248">
        <v>2573.8579765046366</v>
      </c>
      <c r="AJ18" s="248">
        <v>2455.432032203104</v>
      </c>
      <c r="AK18" s="248">
        <v>2249.28146867447</v>
      </c>
      <c r="AL18" s="248">
        <v>2209.7874513911447</v>
      </c>
      <c r="AM18" s="248">
        <v>2159.7653421985624</v>
      </c>
      <c r="AN18" s="248">
        <v>2018.4858318705149</v>
      </c>
      <c r="AO18" s="248">
        <v>1974.271774802404</v>
      </c>
      <c r="AP18" s="248">
        <v>1848.1277004692577</v>
      </c>
      <c r="AQ18" s="248">
        <v>1952.1622333517487</v>
      </c>
      <c r="AR18" s="248">
        <v>1887.7369539242457</v>
      </c>
      <c r="AS18" s="248">
        <v>1277.8996467978295</v>
      </c>
      <c r="AT18" s="248">
        <v>1577.1896811624408</v>
      </c>
      <c r="AU18" s="248">
        <v>1704.0489987637084</v>
      </c>
      <c r="AV18" s="248">
        <v>1825.2057895009277</v>
      </c>
      <c r="AW18" s="248">
        <v>1777.2364530739897</v>
      </c>
      <c r="AX18" s="248">
        <v>1642.5345713514025</v>
      </c>
      <c r="AY18" s="248"/>
      <c r="AZ18" s="248"/>
      <c r="BA18" s="248"/>
      <c r="BB18" s="248"/>
      <c r="BC18" s="248"/>
      <c r="BD18" s="248"/>
      <c r="BE18" s="248"/>
      <c r="BF18" s="248"/>
      <c r="BG18" s="886"/>
    </row>
    <row r="19" spans="22:59">
      <c r="V19" s="69"/>
      <c r="W19" s="57"/>
      <c r="X19" s="965"/>
      <c r="Y19" s="966" t="s">
        <v>420</v>
      </c>
      <c r="Z19" s="966"/>
      <c r="AA19" s="966">
        <v>710.50221983853942</v>
      </c>
      <c r="AB19" s="966">
        <v>688.61189815824628</v>
      </c>
      <c r="AC19" s="966">
        <v>665.39060864028158</v>
      </c>
      <c r="AD19" s="966">
        <v>632.64386103603181</v>
      </c>
      <c r="AE19" s="966">
        <v>623.95212872376476</v>
      </c>
      <c r="AF19" s="966">
        <v>604.8429542612156</v>
      </c>
      <c r="AG19" s="966">
        <v>576.50479685978632</v>
      </c>
      <c r="AH19" s="966">
        <v>548.78578620613109</v>
      </c>
      <c r="AI19" s="966">
        <v>530.26474770793732</v>
      </c>
      <c r="AJ19" s="966">
        <v>536.04775465033129</v>
      </c>
      <c r="AK19" s="966">
        <v>519.36287975105517</v>
      </c>
      <c r="AL19" s="966">
        <v>491.29176753234015</v>
      </c>
      <c r="AM19" s="966">
        <v>464.83174911361033</v>
      </c>
      <c r="AN19" s="966">
        <v>424.72286876985066</v>
      </c>
      <c r="AO19" s="966">
        <v>386.74086287051733</v>
      </c>
      <c r="AP19" s="966">
        <v>339.10479851476686</v>
      </c>
      <c r="AQ19" s="966">
        <v>282.42614206261703</v>
      </c>
      <c r="AR19" s="966">
        <v>315.47670464350239</v>
      </c>
      <c r="AS19" s="966">
        <v>261.10176902568486</v>
      </c>
      <c r="AT19" s="966">
        <v>306.34813742119275</v>
      </c>
      <c r="AU19" s="966">
        <v>241.99101005447676</v>
      </c>
      <c r="AV19" s="966">
        <v>260.22121672500299</v>
      </c>
      <c r="AW19" s="966">
        <v>396.94057910712439</v>
      </c>
      <c r="AX19" s="966">
        <v>381.89410479162461</v>
      </c>
      <c r="AY19" s="248"/>
      <c r="AZ19" s="248"/>
      <c r="BA19" s="248"/>
      <c r="BB19" s="248"/>
      <c r="BC19" s="248"/>
      <c r="BD19" s="248"/>
      <c r="BE19" s="248"/>
      <c r="BF19" s="248"/>
      <c r="BG19" s="886"/>
    </row>
    <row r="20" spans="22:59">
      <c r="V20" s="69"/>
      <c r="W20" s="57"/>
      <c r="X20" s="963" t="s">
        <v>332</v>
      </c>
      <c r="Y20" s="964"/>
      <c r="Z20" s="964"/>
      <c r="AA20" s="964">
        <v>4997.5094125088099</v>
      </c>
      <c r="AB20" s="964">
        <v>4620.4973565596947</v>
      </c>
      <c r="AC20" s="964">
        <v>4454.5349137284993</v>
      </c>
      <c r="AD20" s="964">
        <v>4161.5965501658702</v>
      </c>
      <c r="AE20" s="964">
        <v>4042.6164429567502</v>
      </c>
      <c r="AF20" s="964">
        <v>3727.0477237046798</v>
      </c>
      <c r="AG20" s="964">
        <v>3577.2358730180072</v>
      </c>
      <c r="AH20" s="964">
        <v>3364.9409673428559</v>
      </c>
      <c r="AI20" s="964">
        <v>3159.6626356143756</v>
      </c>
      <c r="AJ20" s="964">
        <v>3036.8499637164296</v>
      </c>
      <c r="AK20" s="964">
        <v>2889.4625725363035</v>
      </c>
      <c r="AL20" s="964">
        <v>2757.3865032873132</v>
      </c>
      <c r="AM20" s="964">
        <v>2663.0188978728856</v>
      </c>
      <c r="AN20" s="964">
        <v>2548.4788348614966</v>
      </c>
      <c r="AO20" s="964">
        <v>2429.9705475412188</v>
      </c>
      <c r="AP20" s="964">
        <v>2475.3733511355881</v>
      </c>
      <c r="AQ20" s="964">
        <v>2296.3569947356532</v>
      </c>
      <c r="AR20" s="964">
        <v>2617.4805512827747</v>
      </c>
      <c r="AS20" s="964">
        <v>2178.5992246276674</v>
      </c>
      <c r="AT20" s="964">
        <v>2234.5762735118815</v>
      </c>
      <c r="AU20" s="964">
        <v>1861.5336093586591</v>
      </c>
      <c r="AV20" s="964">
        <v>1954.1470328993266</v>
      </c>
      <c r="AW20" s="964">
        <v>2103.2026890775228</v>
      </c>
      <c r="AX20" s="964">
        <v>2289.8168500500583</v>
      </c>
      <c r="AY20" s="248"/>
      <c r="AZ20" s="248"/>
      <c r="BA20" s="248"/>
      <c r="BB20" s="248"/>
      <c r="BC20" s="248"/>
      <c r="BD20" s="248"/>
      <c r="BE20" s="248"/>
      <c r="BF20" s="248"/>
      <c r="BG20" s="108"/>
    </row>
    <row r="21" spans="22:59">
      <c r="V21" s="69"/>
      <c r="W21" s="57"/>
      <c r="X21" s="961" t="s">
        <v>333</v>
      </c>
      <c r="Y21" s="967"/>
      <c r="Z21" s="967"/>
      <c r="AA21" s="967">
        <v>19307.357071542821</v>
      </c>
      <c r="AB21" s="967">
        <v>18932.326791420379</v>
      </c>
      <c r="AC21" s="967">
        <v>19149.273732036356</v>
      </c>
      <c r="AD21" s="967">
        <v>19081.944550204178</v>
      </c>
      <c r="AE21" s="967">
        <v>19422.542271548107</v>
      </c>
      <c r="AF21" s="967">
        <v>19457.811813323045</v>
      </c>
      <c r="AG21" s="967">
        <v>18669.178130271688</v>
      </c>
      <c r="AH21" s="967">
        <v>17749.125712483979</v>
      </c>
      <c r="AI21" s="967">
        <v>16858.97920533867</v>
      </c>
      <c r="AJ21" s="967">
        <v>16640.700882106037</v>
      </c>
      <c r="AK21" s="967">
        <v>15932.387846514523</v>
      </c>
      <c r="AL21" s="967">
        <v>15106.1972539649</v>
      </c>
      <c r="AM21" s="967">
        <v>14336.954300441716</v>
      </c>
      <c r="AN21" s="967">
        <v>13339.660238226765</v>
      </c>
      <c r="AO21" s="967">
        <v>12184.229963656182</v>
      </c>
      <c r="AP21" s="967">
        <v>11064.14861326597</v>
      </c>
      <c r="AQ21" s="967">
        <v>10534.375772868952</v>
      </c>
      <c r="AR21" s="967">
        <v>11137.681017026031</v>
      </c>
      <c r="AS21" s="967">
        <v>9473.595325166054</v>
      </c>
      <c r="AT21" s="967">
        <v>9039.3404060763387</v>
      </c>
      <c r="AU21" s="967">
        <v>11040.143281772376</v>
      </c>
      <c r="AV21" s="967">
        <v>10170.149440423929</v>
      </c>
      <c r="AW21" s="967">
        <v>11102.93839695817</v>
      </c>
      <c r="AX21" s="967">
        <v>10694.652787059713</v>
      </c>
      <c r="AY21" s="248"/>
      <c r="AZ21" s="248"/>
      <c r="BA21" s="248"/>
      <c r="BB21" s="248"/>
      <c r="BC21" s="248"/>
      <c r="BD21" s="248"/>
      <c r="BE21" s="248"/>
      <c r="BF21" s="248"/>
      <c r="BG21" s="112"/>
    </row>
    <row r="22" spans="22:59">
      <c r="V22" s="69"/>
      <c r="W22" s="57"/>
      <c r="X22" s="896"/>
      <c r="Y22" s="898" t="s">
        <v>421</v>
      </c>
      <c r="Z22" s="898"/>
      <c r="AA22" s="898">
        <v>14683.222896625695</v>
      </c>
      <c r="AB22" s="898">
        <v>14433.01530589864</v>
      </c>
      <c r="AC22" s="898">
        <v>14594.991015998103</v>
      </c>
      <c r="AD22" s="898">
        <v>14650.710836734266</v>
      </c>
      <c r="AE22" s="898">
        <v>14839.986814147514</v>
      </c>
      <c r="AF22" s="898">
        <v>14938.849094035701</v>
      </c>
      <c r="AG22" s="898">
        <v>14271.387103659546</v>
      </c>
      <c r="AH22" s="898">
        <v>13571.763067059081</v>
      </c>
      <c r="AI22" s="898">
        <v>12794.913048756544</v>
      </c>
      <c r="AJ22" s="898">
        <v>12576.826666478259</v>
      </c>
      <c r="AK22" s="898">
        <v>12009.775188449268</v>
      </c>
      <c r="AL22" s="898">
        <v>11286.185795270894</v>
      </c>
      <c r="AM22" s="898">
        <v>10511.690350211384</v>
      </c>
      <c r="AN22" s="898">
        <v>9591.7993150033435</v>
      </c>
      <c r="AO22" s="898">
        <v>8637.5145874450354</v>
      </c>
      <c r="AP22" s="898">
        <v>7635.4649099026383</v>
      </c>
      <c r="AQ22" s="898">
        <v>6864.9824229572832</v>
      </c>
      <c r="AR22" s="898">
        <v>7120.4981244145411</v>
      </c>
      <c r="AS22" s="898">
        <v>6144.0146824931971</v>
      </c>
      <c r="AT22" s="898">
        <v>5032.7412128642336</v>
      </c>
      <c r="AU22" s="898">
        <v>6452.4656719603418</v>
      </c>
      <c r="AV22" s="898">
        <v>5444.9024167350262</v>
      </c>
      <c r="AW22" s="898">
        <v>6737.4851184178733</v>
      </c>
      <c r="AX22" s="898">
        <v>6281.0706366432978</v>
      </c>
      <c r="AY22" s="248"/>
      <c r="AZ22" s="248"/>
      <c r="BA22" s="248"/>
      <c r="BB22" s="248"/>
      <c r="BC22" s="248"/>
      <c r="BD22" s="248"/>
      <c r="BE22" s="248"/>
      <c r="BF22" s="248"/>
      <c r="BG22" s="899"/>
    </row>
    <row r="23" spans="22:59">
      <c r="V23" s="69"/>
      <c r="W23" s="57"/>
      <c r="X23" s="896"/>
      <c r="Y23" s="248" t="s">
        <v>422</v>
      </c>
      <c r="Z23" s="248"/>
      <c r="AA23" s="248">
        <v>3215.270010095383</v>
      </c>
      <c r="AB23" s="248">
        <v>3106.5466287063177</v>
      </c>
      <c r="AC23" s="248">
        <v>3128.0190101443932</v>
      </c>
      <c r="AD23" s="248">
        <v>3052.0812660058837</v>
      </c>
      <c r="AE23" s="248">
        <v>3104.2279788151341</v>
      </c>
      <c r="AF23" s="248">
        <v>3064.4864765596249</v>
      </c>
      <c r="AG23" s="248">
        <v>2971.0195729018137</v>
      </c>
      <c r="AH23" s="248">
        <v>2817.9028790278703</v>
      </c>
      <c r="AI23" s="248">
        <v>2726.7393360704223</v>
      </c>
      <c r="AJ23" s="248">
        <v>2702.8228191414996</v>
      </c>
      <c r="AK23" s="248">
        <v>2590.5398853734955</v>
      </c>
      <c r="AL23" s="248">
        <v>2525.9871328539066</v>
      </c>
      <c r="AM23" s="248">
        <v>2513.6356283984665</v>
      </c>
      <c r="AN23" s="248">
        <v>2447.239607938538</v>
      </c>
      <c r="AO23" s="248">
        <v>2315.9592195228229</v>
      </c>
      <c r="AP23" s="248">
        <v>2228.548250535197</v>
      </c>
      <c r="AQ23" s="248">
        <v>2241.8001861153407</v>
      </c>
      <c r="AR23" s="248">
        <v>2667.5341793933776</v>
      </c>
      <c r="AS23" s="248">
        <v>2023.0356745855761</v>
      </c>
      <c r="AT23" s="248">
        <v>1496.5093124396917</v>
      </c>
      <c r="AU23" s="248">
        <v>2059.6192055926294</v>
      </c>
      <c r="AV23" s="248">
        <v>2284.2765982502574</v>
      </c>
      <c r="AW23" s="248">
        <v>2572.2089516969922</v>
      </c>
      <c r="AX23" s="248">
        <v>2589.3002146580775</v>
      </c>
      <c r="AY23" s="248"/>
      <c r="AZ23" s="248"/>
      <c r="BA23" s="248"/>
      <c r="BB23" s="248"/>
      <c r="BC23" s="248"/>
      <c r="BD23" s="248"/>
      <c r="BE23" s="248"/>
      <c r="BF23" s="248"/>
      <c r="BG23" s="899"/>
    </row>
    <row r="24" spans="22:59">
      <c r="V24" s="69"/>
      <c r="W24" s="57"/>
      <c r="X24" s="896"/>
      <c r="Y24" s="248" t="s">
        <v>423</v>
      </c>
      <c r="Z24" s="248"/>
      <c r="AA24" s="248">
        <v>1408.8641648217454</v>
      </c>
      <c r="AB24" s="248">
        <v>1392.7648568154243</v>
      </c>
      <c r="AC24" s="248">
        <v>1426.2637058938608</v>
      </c>
      <c r="AD24" s="248">
        <v>1379.1524474640307</v>
      </c>
      <c r="AE24" s="248">
        <v>1478.3274785854571</v>
      </c>
      <c r="AF24" s="248">
        <v>1454.4762427277192</v>
      </c>
      <c r="AG24" s="248">
        <v>1426.7714537103286</v>
      </c>
      <c r="AH24" s="248">
        <v>1359.459766397036</v>
      </c>
      <c r="AI24" s="248">
        <v>1337.3268205117008</v>
      </c>
      <c r="AJ24" s="248">
        <v>1361.0513964862771</v>
      </c>
      <c r="AK24" s="248">
        <v>1332.0727726917582</v>
      </c>
      <c r="AL24" s="248">
        <v>1294.0243258401026</v>
      </c>
      <c r="AM24" s="248">
        <v>1311.6283218318715</v>
      </c>
      <c r="AN24" s="248">
        <v>1300.6213152848841</v>
      </c>
      <c r="AO24" s="248">
        <v>1230.7561566883262</v>
      </c>
      <c r="AP24" s="248">
        <v>1200.1354528281345</v>
      </c>
      <c r="AQ24" s="248">
        <v>1427.5931637963279</v>
      </c>
      <c r="AR24" s="248">
        <v>1349.6487132181101</v>
      </c>
      <c r="AS24" s="248">
        <v>1306.544968087283</v>
      </c>
      <c r="AT24" s="248">
        <v>2510.0898807724129</v>
      </c>
      <c r="AU24" s="248">
        <v>2528.0584042194037</v>
      </c>
      <c r="AV24" s="248">
        <v>2440.9704254386456</v>
      </c>
      <c r="AW24" s="248">
        <v>1793.2443268433046</v>
      </c>
      <c r="AX24" s="248">
        <v>1824.2819357583376</v>
      </c>
      <c r="AY24" s="248"/>
      <c r="AZ24" s="248"/>
      <c r="BA24" s="248"/>
      <c r="BB24" s="248"/>
      <c r="BC24" s="248"/>
      <c r="BD24" s="248"/>
      <c r="BE24" s="248"/>
      <c r="BF24" s="248"/>
      <c r="BG24" s="899"/>
    </row>
    <row r="25" spans="22:59">
      <c r="V25" s="69"/>
      <c r="W25" s="57"/>
      <c r="X25" s="749" t="s">
        <v>340</v>
      </c>
      <c r="Y25" s="252"/>
      <c r="Z25" s="252"/>
      <c r="AA25" s="751">
        <v>471540.41007825016</v>
      </c>
      <c r="AB25" s="751">
        <v>461773.26544985076</v>
      </c>
      <c r="AC25" s="751">
        <v>452006.89414757915</v>
      </c>
      <c r="AD25" s="751">
        <v>439032.40418827004</v>
      </c>
      <c r="AE25" s="751">
        <v>456297.21934834291</v>
      </c>
      <c r="AF25" s="751">
        <v>451112.05821638065</v>
      </c>
      <c r="AG25" s="751">
        <v>456648.44440377038</v>
      </c>
      <c r="AH25" s="751">
        <v>447933.2820399644</v>
      </c>
      <c r="AI25" s="751">
        <v>420136.30944199784</v>
      </c>
      <c r="AJ25" s="751">
        <v>432184.28697103803</v>
      </c>
      <c r="AK25" s="751">
        <v>444521.065038284</v>
      </c>
      <c r="AL25" s="751">
        <v>433058.37061947613</v>
      </c>
      <c r="AM25" s="751">
        <v>448475.25088142138</v>
      </c>
      <c r="AN25" s="751">
        <v>452877.13763475436</v>
      </c>
      <c r="AO25" s="751">
        <v>451528.13002980308</v>
      </c>
      <c r="AP25" s="751">
        <v>440163.24413405411</v>
      </c>
      <c r="AQ25" s="751">
        <v>455711.29203271103</v>
      </c>
      <c r="AR25" s="751">
        <v>455033.73405537684</v>
      </c>
      <c r="AS25" s="751">
        <v>402856.43259519665</v>
      </c>
      <c r="AT25" s="751">
        <v>367431.34300156223</v>
      </c>
      <c r="AU25" s="751">
        <v>397174.46214590251</v>
      </c>
      <c r="AV25" s="751">
        <v>412884.31245287106</v>
      </c>
      <c r="AW25" s="751">
        <v>414762.36709207087</v>
      </c>
      <c r="AX25" s="751">
        <v>412695.50681583903</v>
      </c>
      <c r="AY25" s="751"/>
      <c r="AZ25" s="751"/>
      <c r="BA25" s="751"/>
      <c r="BB25" s="751"/>
      <c r="BC25" s="751"/>
      <c r="BD25" s="751"/>
      <c r="BE25" s="751"/>
      <c r="BF25" s="751"/>
      <c r="BG25" s="108"/>
    </row>
    <row r="26" spans="22:59">
      <c r="V26" s="69"/>
      <c r="W26" s="57"/>
      <c r="X26" s="930" t="s">
        <v>341</v>
      </c>
      <c r="Y26" s="967"/>
      <c r="Z26" s="967"/>
      <c r="AA26" s="967">
        <v>19400.617602372633</v>
      </c>
      <c r="AB26" s="967">
        <v>19892.375541235859</v>
      </c>
      <c r="AC26" s="967">
        <v>20386.553304181609</v>
      </c>
      <c r="AD26" s="967">
        <v>20057.499566309281</v>
      </c>
      <c r="AE26" s="967">
        <v>21616.44947716036</v>
      </c>
      <c r="AF26" s="967">
        <v>21829.842569470275</v>
      </c>
      <c r="AG26" s="967">
        <v>21882.995559251674</v>
      </c>
      <c r="AH26" s="967">
        <v>21819.316351146521</v>
      </c>
      <c r="AI26" s="967">
        <v>22541.250762747484</v>
      </c>
      <c r="AJ26" s="967">
        <v>23206.488645900277</v>
      </c>
      <c r="AK26" s="967">
        <v>23392.724080775133</v>
      </c>
      <c r="AL26" s="967">
        <v>23695.155445356519</v>
      </c>
      <c r="AM26" s="967">
        <v>24722.730631146009</v>
      </c>
      <c r="AN26" s="967">
        <v>25226.804188333172</v>
      </c>
      <c r="AO26" s="967">
        <v>25490.837982917699</v>
      </c>
      <c r="AP26" s="967">
        <v>21195.040358640643</v>
      </c>
      <c r="AQ26" s="967">
        <v>21971.544384035737</v>
      </c>
      <c r="AR26" s="967">
        <v>23946.472247061174</v>
      </c>
      <c r="AS26" s="967">
        <v>23996.62249126859</v>
      </c>
      <c r="AT26" s="967">
        <v>20070.010186027001</v>
      </c>
      <c r="AU26" s="967">
        <v>20549.896312196612</v>
      </c>
      <c r="AV26" s="967">
        <v>21295.633370348714</v>
      </c>
      <c r="AW26" s="967">
        <v>22678.614034147384</v>
      </c>
      <c r="AX26" s="967">
        <v>19902.681258832061</v>
      </c>
      <c r="AY26" s="248"/>
      <c r="AZ26" s="248"/>
      <c r="BA26" s="248"/>
      <c r="BB26" s="248"/>
      <c r="BC26" s="248"/>
      <c r="BD26" s="248"/>
      <c r="BE26" s="248"/>
      <c r="BF26" s="248"/>
      <c r="BG26" s="109"/>
    </row>
    <row r="27" spans="22:59">
      <c r="V27" s="69"/>
      <c r="W27" s="57"/>
      <c r="X27" s="871"/>
      <c r="Y27" s="898" t="s">
        <v>397</v>
      </c>
      <c r="Z27" s="898"/>
      <c r="AA27" s="898">
        <v>15542.343004575365</v>
      </c>
      <c r="AB27" s="898">
        <v>15967.288384666788</v>
      </c>
      <c r="AC27" s="898">
        <v>16376.636749306483</v>
      </c>
      <c r="AD27" s="898">
        <v>16106.476722874846</v>
      </c>
      <c r="AE27" s="898">
        <v>17363.673801652385</v>
      </c>
      <c r="AF27" s="898">
        <v>17570.994911262122</v>
      </c>
      <c r="AG27" s="898">
        <v>17594.898181192697</v>
      </c>
      <c r="AH27" s="898">
        <v>17593.335105337377</v>
      </c>
      <c r="AI27" s="898">
        <v>18265.155446723351</v>
      </c>
      <c r="AJ27" s="898">
        <v>18770.846707959648</v>
      </c>
      <c r="AK27" s="898">
        <v>18905.015905780376</v>
      </c>
      <c r="AL27" s="898">
        <v>19240.908238015607</v>
      </c>
      <c r="AM27" s="898">
        <v>20166.835293454835</v>
      </c>
      <c r="AN27" s="898">
        <v>20649.733417385363</v>
      </c>
      <c r="AO27" s="898">
        <v>20970.04280306389</v>
      </c>
      <c r="AP27" s="898">
        <v>17411.36969440159</v>
      </c>
      <c r="AQ27" s="898">
        <v>17068.346873546976</v>
      </c>
      <c r="AR27" s="898">
        <v>18509.715120789635</v>
      </c>
      <c r="AS27" s="898">
        <v>19386.43602177755</v>
      </c>
      <c r="AT27" s="898">
        <v>15020.628846068264</v>
      </c>
      <c r="AU27" s="898">
        <v>17392.186621808189</v>
      </c>
      <c r="AV27" s="898">
        <v>17374.940195096646</v>
      </c>
      <c r="AW27" s="898">
        <v>19110.899753263631</v>
      </c>
      <c r="AX27" s="898">
        <v>16150.5941992647</v>
      </c>
      <c r="AY27" s="248"/>
      <c r="AZ27" s="248"/>
      <c r="BA27" s="248"/>
      <c r="BB27" s="248"/>
      <c r="BC27" s="248"/>
      <c r="BD27" s="248"/>
      <c r="BE27" s="248"/>
      <c r="BF27" s="248"/>
      <c r="BG27" s="886"/>
    </row>
    <row r="28" spans="22:59">
      <c r="V28" s="69"/>
      <c r="W28" s="57"/>
      <c r="X28" s="965"/>
      <c r="Y28" s="966" t="s">
        <v>398</v>
      </c>
      <c r="Z28" s="966"/>
      <c r="AA28" s="966">
        <v>3858.2745977972677</v>
      </c>
      <c r="AB28" s="966">
        <v>3925.0871565690745</v>
      </c>
      <c r="AC28" s="966">
        <v>4009.916554875128</v>
      </c>
      <c r="AD28" s="966">
        <v>3951.0228434344335</v>
      </c>
      <c r="AE28" s="966">
        <v>4252.7756755079745</v>
      </c>
      <c r="AF28" s="966">
        <v>4258.8476582081557</v>
      </c>
      <c r="AG28" s="966">
        <v>4288.0973780589784</v>
      </c>
      <c r="AH28" s="966">
        <v>4225.9812458091446</v>
      </c>
      <c r="AI28" s="966">
        <v>4276.095316024127</v>
      </c>
      <c r="AJ28" s="966">
        <v>4435.6419379406279</v>
      </c>
      <c r="AK28" s="966">
        <v>4487.7081749947529</v>
      </c>
      <c r="AL28" s="966">
        <v>4454.2472073409053</v>
      </c>
      <c r="AM28" s="966">
        <v>4555.8953376911677</v>
      </c>
      <c r="AN28" s="966">
        <v>4577.0707709478138</v>
      </c>
      <c r="AO28" s="966">
        <v>4520.7951798538024</v>
      </c>
      <c r="AP28" s="966">
        <v>3783.6706642390509</v>
      </c>
      <c r="AQ28" s="966">
        <v>4903.1975104887606</v>
      </c>
      <c r="AR28" s="966">
        <v>5436.7571262715401</v>
      </c>
      <c r="AS28" s="966">
        <v>4610.1864694910428</v>
      </c>
      <c r="AT28" s="966">
        <v>5049.3813399587352</v>
      </c>
      <c r="AU28" s="966">
        <v>3157.7096903884249</v>
      </c>
      <c r="AV28" s="966">
        <v>3920.69317525207</v>
      </c>
      <c r="AW28" s="966">
        <v>3567.7142808837539</v>
      </c>
      <c r="AX28" s="966">
        <v>3752.087059567355</v>
      </c>
      <c r="AY28" s="248"/>
      <c r="AZ28" s="248"/>
      <c r="BA28" s="248"/>
      <c r="BB28" s="248"/>
      <c r="BC28" s="248"/>
      <c r="BD28" s="248"/>
      <c r="BE28" s="248"/>
      <c r="BF28" s="248"/>
      <c r="BG28" s="886"/>
    </row>
    <row r="29" spans="22:59">
      <c r="V29" s="69"/>
      <c r="W29" s="57"/>
      <c r="X29" s="968" t="s">
        <v>342</v>
      </c>
      <c r="Y29" s="967"/>
      <c r="Z29" s="967"/>
      <c r="AA29" s="967">
        <v>18856.754751290413</v>
      </c>
      <c r="AB29" s="967">
        <v>18618.933221874249</v>
      </c>
      <c r="AC29" s="967">
        <v>18483.759045611991</v>
      </c>
      <c r="AD29" s="967">
        <v>17872.638237535026</v>
      </c>
      <c r="AE29" s="967">
        <v>18276.917278176406</v>
      </c>
      <c r="AF29" s="967">
        <v>17943.006076934311</v>
      </c>
      <c r="AG29" s="967">
        <v>17473.369237936331</v>
      </c>
      <c r="AH29" s="967">
        <v>17014.534501031336</v>
      </c>
      <c r="AI29" s="967">
        <v>16742.026638117299</v>
      </c>
      <c r="AJ29" s="967">
        <v>16453.314641264627</v>
      </c>
      <c r="AK29" s="967">
        <v>15886.123277304352</v>
      </c>
      <c r="AL29" s="967">
        <v>15237.043690639963</v>
      </c>
      <c r="AM29" s="967">
        <v>14908.755553972107</v>
      </c>
      <c r="AN29" s="967">
        <v>14766.387494926734</v>
      </c>
      <c r="AO29" s="967">
        <v>14033.919770617706</v>
      </c>
      <c r="AP29" s="967">
        <v>11900.139663803186</v>
      </c>
      <c r="AQ29" s="967">
        <v>11366.182571516545</v>
      </c>
      <c r="AR29" s="967">
        <v>11885.874211305605</v>
      </c>
      <c r="AS29" s="967">
        <v>12823.978629758336</v>
      </c>
      <c r="AT29" s="967">
        <v>9121.2184410936643</v>
      </c>
      <c r="AU29" s="967">
        <v>12380.635826632782</v>
      </c>
      <c r="AV29" s="967">
        <v>12040.138623431436</v>
      </c>
      <c r="AW29" s="967">
        <v>11691.895512630124</v>
      </c>
      <c r="AX29" s="967">
        <v>11982.68576680952</v>
      </c>
      <c r="AY29" s="248"/>
      <c r="AZ29" s="248"/>
      <c r="BA29" s="248"/>
      <c r="BB29" s="248"/>
      <c r="BC29" s="248"/>
      <c r="BD29" s="248"/>
      <c r="BE29" s="248"/>
      <c r="BF29" s="248"/>
      <c r="BG29" s="108"/>
    </row>
    <row r="30" spans="22:59">
      <c r="V30" s="69"/>
      <c r="W30" s="57"/>
      <c r="X30" s="961" t="s">
        <v>343</v>
      </c>
      <c r="Y30" s="967"/>
      <c r="Z30" s="967"/>
      <c r="AA30" s="967">
        <v>4265.886891119635</v>
      </c>
      <c r="AB30" s="967">
        <v>4165.4617854234084</v>
      </c>
      <c r="AC30" s="967">
        <v>4091.4708396930837</v>
      </c>
      <c r="AD30" s="967">
        <v>3869.6736848018427</v>
      </c>
      <c r="AE30" s="967">
        <v>4047.5562483405224</v>
      </c>
      <c r="AF30" s="967">
        <v>3899.6629203701996</v>
      </c>
      <c r="AG30" s="967">
        <v>3762.099586400062</v>
      </c>
      <c r="AH30" s="967">
        <v>3536.9263647798848</v>
      </c>
      <c r="AI30" s="967">
        <v>3440.5401546802609</v>
      </c>
      <c r="AJ30" s="967">
        <v>3387.1936659144835</v>
      </c>
      <c r="AK30" s="967">
        <v>3258.8505912005658</v>
      </c>
      <c r="AL30" s="967">
        <v>3239.6439544574678</v>
      </c>
      <c r="AM30" s="967">
        <v>3340.6926265331717</v>
      </c>
      <c r="AN30" s="967">
        <v>3422.1301053747643</v>
      </c>
      <c r="AO30" s="967">
        <v>3386.7086921853693</v>
      </c>
      <c r="AP30" s="967">
        <v>2339.6908006386343</v>
      </c>
      <c r="AQ30" s="967">
        <v>2683.9272512658958</v>
      </c>
      <c r="AR30" s="967">
        <v>2441.3336318873035</v>
      </c>
      <c r="AS30" s="967">
        <v>2110.6035365180564</v>
      </c>
      <c r="AT30" s="967">
        <v>1715.778795081108</v>
      </c>
      <c r="AU30" s="967">
        <v>2147.5031204396801</v>
      </c>
      <c r="AV30" s="967">
        <v>2229.0712787775628</v>
      </c>
      <c r="AW30" s="967">
        <v>2456.151104372454</v>
      </c>
      <c r="AX30" s="967">
        <v>2404.3411832391198</v>
      </c>
      <c r="AY30" s="248"/>
      <c r="AZ30" s="248"/>
      <c r="BA30" s="248"/>
      <c r="BB30" s="248"/>
      <c r="BC30" s="248"/>
      <c r="BD30" s="248"/>
      <c r="BE30" s="248"/>
      <c r="BF30" s="248"/>
      <c r="BG30" s="109"/>
    </row>
    <row r="31" spans="22:59">
      <c r="V31" s="69"/>
      <c r="W31" s="57"/>
      <c r="X31" s="871"/>
      <c r="Y31" s="898" t="s">
        <v>399</v>
      </c>
      <c r="Z31" s="898"/>
      <c r="AA31" s="898">
        <v>2366.878763356789</v>
      </c>
      <c r="AB31" s="898">
        <v>2307.4527097986343</v>
      </c>
      <c r="AC31" s="898">
        <v>2285.4614976691669</v>
      </c>
      <c r="AD31" s="898">
        <v>2164.593472457037</v>
      </c>
      <c r="AE31" s="898">
        <v>2275.7144937144208</v>
      </c>
      <c r="AF31" s="898">
        <v>2190.692700390699</v>
      </c>
      <c r="AG31" s="898">
        <v>2098.4167667471934</v>
      </c>
      <c r="AH31" s="898">
        <v>1960.4610475700865</v>
      </c>
      <c r="AI31" s="898">
        <v>1874.6135573342508</v>
      </c>
      <c r="AJ31" s="898">
        <v>1850.9297014908027</v>
      </c>
      <c r="AK31" s="898">
        <v>1771.8794520781769</v>
      </c>
      <c r="AL31" s="898">
        <v>1759.3966269458667</v>
      </c>
      <c r="AM31" s="898">
        <v>1810.9510044600393</v>
      </c>
      <c r="AN31" s="898">
        <v>1846.9695557336929</v>
      </c>
      <c r="AO31" s="898">
        <v>1808.6714803171335</v>
      </c>
      <c r="AP31" s="898">
        <v>1624.7851648741569</v>
      </c>
      <c r="AQ31" s="898">
        <v>2064.0088824384707</v>
      </c>
      <c r="AR31" s="898">
        <v>1775.4666266795039</v>
      </c>
      <c r="AS31" s="898">
        <v>1571.7509251898402</v>
      </c>
      <c r="AT31" s="898">
        <v>1189.4013968541633</v>
      </c>
      <c r="AU31" s="898">
        <v>1559.3232972772976</v>
      </c>
      <c r="AV31" s="898">
        <v>1519.9688557038571</v>
      </c>
      <c r="AW31" s="898">
        <v>1656.823191009169</v>
      </c>
      <c r="AX31" s="898">
        <v>1679.5725137911222</v>
      </c>
      <c r="AY31" s="248"/>
      <c r="AZ31" s="248"/>
      <c r="BA31" s="248"/>
      <c r="BB31" s="248"/>
      <c r="BC31" s="248"/>
      <c r="BD31" s="248"/>
      <c r="BE31" s="248"/>
      <c r="BF31" s="248"/>
      <c r="BG31" s="886"/>
    </row>
    <row r="32" spans="22:59">
      <c r="V32" s="69"/>
      <c r="W32" s="57"/>
      <c r="X32" s="965"/>
      <c r="Y32" s="966" t="s">
        <v>400</v>
      </c>
      <c r="Z32" s="966"/>
      <c r="AA32" s="966">
        <v>1899.008127762846</v>
      </c>
      <c r="AB32" s="966">
        <v>1858.0090756247735</v>
      </c>
      <c r="AC32" s="966">
        <v>1806.0093420239166</v>
      </c>
      <c r="AD32" s="966">
        <v>1705.0802123448054</v>
      </c>
      <c r="AE32" s="966">
        <v>1771.8417546261019</v>
      </c>
      <c r="AF32" s="966">
        <v>1708.9702199795008</v>
      </c>
      <c r="AG32" s="966">
        <v>1663.6828196528695</v>
      </c>
      <c r="AH32" s="966">
        <v>1576.4653172097985</v>
      </c>
      <c r="AI32" s="966">
        <v>1565.9265973460103</v>
      </c>
      <c r="AJ32" s="966">
        <v>1536.2639644236804</v>
      </c>
      <c r="AK32" s="966">
        <v>1486.9711391223889</v>
      </c>
      <c r="AL32" s="966">
        <v>1480.247327511601</v>
      </c>
      <c r="AM32" s="966">
        <v>1529.7416220731329</v>
      </c>
      <c r="AN32" s="966">
        <v>1575.1605496410714</v>
      </c>
      <c r="AO32" s="966">
        <v>1578.0372118682353</v>
      </c>
      <c r="AP32" s="966">
        <v>714.90563576447767</v>
      </c>
      <c r="AQ32" s="966">
        <v>619.9183688274253</v>
      </c>
      <c r="AR32" s="966">
        <v>665.86700520780005</v>
      </c>
      <c r="AS32" s="966">
        <v>538.85261132821631</v>
      </c>
      <c r="AT32" s="966">
        <v>526.37739822694414</v>
      </c>
      <c r="AU32" s="966">
        <v>588.17982316238226</v>
      </c>
      <c r="AV32" s="966">
        <v>709.10242307370584</v>
      </c>
      <c r="AW32" s="966">
        <v>799.32791336328501</v>
      </c>
      <c r="AX32" s="966">
        <v>724.76866944799747</v>
      </c>
      <c r="AY32" s="248"/>
      <c r="AZ32" s="248"/>
      <c r="BA32" s="248"/>
      <c r="BB32" s="248"/>
      <c r="BC32" s="248"/>
      <c r="BD32" s="248"/>
      <c r="BE32" s="248"/>
      <c r="BF32" s="248"/>
      <c r="BG32" s="886"/>
    </row>
    <row r="33" spans="22:59">
      <c r="V33" s="69"/>
      <c r="W33" s="57"/>
      <c r="X33" s="968" t="s">
        <v>344</v>
      </c>
      <c r="Y33" s="967"/>
      <c r="Z33" s="967"/>
      <c r="AA33" s="967">
        <v>32383.770489495309</v>
      </c>
      <c r="AB33" s="967">
        <v>32279.632035588733</v>
      </c>
      <c r="AC33" s="967">
        <v>31582.124485829347</v>
      </c>
      <c r="AD33" s="967">
        <v>31335.157876107947</v>
      </c>
      <c r="AE33" s="967">
        <v>32580.175663950187</v>
      </c>
      <c r="AF33" s="967">
        <v>33680.103187379398</v>
      </c>
      <c r="AG33" s="967">
        <v>33925.144960550548</v>
      </c>
      <c r="AH33" s="967">
        <v>33745.811603959344</v>
      </c>
      <c r="AI33" s="967">
        <v>32176.391465408073</v>
      </c>
      <c r="AJ33" s="967">
        <v>32818.337002241075</v>
      </c>
      <c r="AK33" s="967">
        <v>33570.741300796719</v>
      </c>
      <c r="AL33" s="967">
        <v>32778.463433635821</v>
      </c>
      <c r="AM33" s="967">
        <v>32550.708269015344</v>
      </c>
      <c r="AN33" s="967">
        <v>32289.830541143765</v>
      </c>
      <c r="AO33" s="967">
        <v>31640.64009027314</v>
      </c>
      <c r="AP33" s="967">
        <v>29639.097787285456</v>
      </c>
      <c r="AQ33" s="967">
        <v>28853.860038556853</v>
      </c>
      <c r="AR33" s="967">
        <v>28258.874564316284</v>
      </c>
      <c r="AS33" s="967">
        <v>25863.293690140417</v>
      </c>
      <c r="AT33" s="967">
        <v>23516.241444942469</v>
      </c>
      <c r="AU33" s="967">
        <v>24225.766456816567</v>
      </c>
      <c r="AV33" s="967">
        <v>24310.390931680813</v>
      </c>
      <c r="AW33" s="967">
        <v>24068.851698302897</v>
      </c>
      <c r="AX33" s="967">
        <v>23735.169659228221</v>
      </c>
      <c r="AY33" s="248"/>
      <c r="AZ33" s="248"/>
      <c r="BA33" s="248"/>
      <c r="BB33" s="248"/>
      <c r="BC33" s="248"/>
      <c r="BD33" s="248"/>
      <c r="BE33" s="248"/>
      <c r="BF33" s="248"/>
      <c r="BG33" s="108"/>
    </row>
    <row r="34" spans="22:59">
      <c r="V34" s="69"/>
      <c r="W34" s="57"/>
      <c r="X34" s="970" t="s">
        <v>345</v>
      </c>
      <c r="Y34" s="967"/>
      <c r="Z34" s="967"/>
      <c r="AA34" s="967">
        <v>4458.4334446611683</v>
      </c>
      <c r="AB34" s="967">
        <v>4261.1202106684796</v>
      </c>
      <c r="AC34" s="967">
        <v>4110.4364548455815</v>
      </c>
      <c r="AD34" s="967">
        <v>3741.6961998613806</v>
      </c>
      <c r="AE34" s="967">
        <v>3877.1693027404476</v>
      </c>
      <c r="AF34" s="967">
        <v>3599.0202300011861</v>
      </c>
      <c r="AG34" s="967">
        <v>3586.1882729546419</v>
      </c>
      <c r="AH34" s="967">
        <v>3463.3509858675279</v>
      </c>
      <c r="AI34" s="967">
        <v>3480.6500871770472</v>
      </c>
      <c r="AJ34" s="967">
        <v>3552.2073262399117</v>
      </c>
      <c r="AK34" s="967">
        <v>3538.5620802322633</v>
      </c>
      <c r="AL34" s="967">
        <v>3395.8707328888299</v>
      </c>
      <c r="AM34" s="967">
        <v>3439.0812960767366</v>
      </c>
      <c r="AN34" s="967">
        <v>3434.3442475741081</v>
      </c>
      <c r="AO34" s="967">
        <v>3263.7071142908662</v>
      </c>
      <c r="AP34" s="967">
        <v>2560.7406216228633</v>
      </c>
      <c r="AQ34" s="967">
        <v>3072.1353508376701</v>
      </c>
      <c r="AR34" s="967">
        <v>3362.2782337387321</v>
      </c>
      <c r="AS34" s="967">
        <v>2955.8216830272891</v>
      </c>
      <c r="AT34" s="967">
        <v>2317.0998873062672</v>
      </c>
      <c r="AU34" s="967">
        <v>2192.6598742420224</v>
      </c>
      <c r="AV34" s="967">
        <v>2758.0412730219982</v>
      </c>
      <c r="AW34" s="967">
        <v>2693.2891216987705</v>
      </c>
      <c r="AX34" s="967">
        <v>2592.1177819896598</v>
      </c>
      <c r="AY34" s="248"/>
      <c r="AZ34" s="248"/>
      <c r="BA34" s="248"/>
      <c r="BB34" s="248"/>
      <c r="BC34" s="248"/>
      <c r="BD34" s="248"/>
      <c r="BE34" s="248"/>
      <c r="BF34" s="248"/>
      <c r="BG34" s="109"/>
    </row>
    <row r="35" spans="22:59">
      <c r="V35" s="69"/>
      <c r="W35" s="57"/>
      <c r="X35" s="969" t="s">
        <v>346</v>
      </c>
      <c r="Y35" s="967"/>
      <c r="Z35" s="967"/>
      <c r="AA35" s="967">
        <v>72719.411774402266</v>
      </c>
      <c r="AB35" s="967">
        <v>74057.824632257762</v>
      </c>
      <c r="AC35" s="967">
        <v>74171.919476871437</v>
      </c>
      <c r="AD35" s="967">
        <v>74381.472286536606</v>
      </c>
      <c r="AE35" s="967">
        <v>78015.930350563765</v>
      </c>
      <c r="AF35" s="967">
        <v>78136.725641387267</v>
      </c>
      <c r="AG35" s="967">
        <v>79022.942114695368</v>
      </c>
      <c r="AH35" s="967">
        <v>79284.084475942305</v>
      </c>
      <c r="AI35" s="967">
        <v>73483.351193081282</v>
      </c>
      <c r="AJ35" s="967">
        <v>76536.750658920442</v>
      </c>
      <c r="AK35" s="967">
        <v>78259.232445399743</v>
      </c>
      <c r="AL35" s="967">
        <v>76856.499434109835</v>
      </c>
      <c r="AM35" s="967">
        <v>79417.30893210978</v>
      </c>
      <c r="AN35" s="967">
        <v>80954.878423990711</v>
      </c>
      <c r="AO35" s="967">
        <v>82696.815486885942</v>
      </c>
      <c r="AP35" s="967">
        <v>82266.005853228853</v>
      </c>
      <c r="AQ35" s="967">
        <v>84739.62609848463</v>
      </c>
      <c r="AR35" s="967">
        <v>87642.537851053683</v>
      </c>
      <c r="AS35" s="967">
        <v>74989.791001281512</v>
      </c>
      <c r="AT35" s="967">
        <v>77558.813715805853</v>
      </c>
      <c r="AU35" s="967">
        <v>79681.456885493564</v>
      </c>
      <c r="AV35" s="967">
        <v>79389.820600874795</v>
      </c>
      <c r="AW35" s="967">
        <v>73116.284298579194</v>
      </c>
      <c r="AX35" s="967">
        <v>73035.618569870639</v>
      </c>
      <c r="AY35" s="248"/>
      <c r="AZ35" s="248"/>
      <c r="BA35" s="248"/>
      <c r="BB35" s="248"/>
      <c r="BC35" s="248"/>
      <c r="BD35" s="248"/>
      <c r="BE35" s="248"/>
      <c r="BF35" s="248"/>
      <c r="BG35" s="108"/>
    </row>
    <row r="36" spans="22:59">
      <c r="V36" s="69"/>
      <c r="W36" s="57"/>
      <c r="X36" s="209"/>
      <c r="Y36" s="898" t="s">
        <v>401</v>
      </c>
      <c r="Z36" s="898"/>
      <c r="AA36" s="898">
        <v>70185.591375944539</v>
      </c>
      <c r="AB36" s="898">
        <v>71396.594994518804</v>
      </c>
      <c r="AC36" s="898">
        <v>71456.937602470192</v>
      </c>
      <c r="AD36" s="898">
        <v>71580.925097284504</v>
      </c>
      <c r="AE36" s="898">
        <v>74890.888398011695</v>
      </c>
      <c r="AF36" s="898">
        <v>74854.632506562222</v>
      </c>
      <c r="AG36" s="898">
        <v>75432.539282157566</v>
      </c>
      <c r="AH36" s="898">
        <v>75547.690898248096</v>
      </c>
      <c r="AI36" s="898">
        <v>70673.002140798388</v>
      </c>
      <c r="AJ36" s="898">
        <v>73616.753054999921</v>
      </c>
      <c r="AK36" s="898">
        <v>75438.34489201683</v>
      </c>
      <c r="AL36" s="898">
        <v>74269.572241549104</v>
      </c>
      <c r="AM36" s="898">
        <v>76645.873706559985</v>
      </c>
      <c r="AN36" s="898">
        <v>77961.496819375243</v>
      </c>
      <c r="AO36" s="898">
        <v>79573.632647014849</v>
      </c>
      <c r="AP36" s="898">
        <v>79375.454405631579</v>
      </c>
      <c r="AQ36" s="898">
        <v>80986.870093395351</v>
      </c>
      <c r="AR36" s="898">
        <v>84364.152480772696</v>
      </c>
      <c r="AS36" s="898">
        <v>72133.948638041984</v>
      </c>
      <c r="AT36" s="898">
        <v>74183.59925859228</v>
      </c>
      <c r="AU36" s="898">
        <v>77044.353632811879</v>
      </c>
      <c r="AV36" s="898">
        <v>76173.589186919737</v>
      </c>
      <c r="AW36" s="898">
        <v>70131.860396612785</v>
      </c>
      <c r="AX36" s="898">
        <v>70121.223920981123</v>
      </c>
      <c r="AY36" s="248"/>
      <c r="AZ36" s="248"/>
      <c r="BA36" s="248"/>
      <c r="BB36" s="248"/>
      <c r="BC36" s="248"/>
      <c r="BD36" s="248"/>
      <c r="BE36" s="248"/>
      <c r="BF36" s="248"/>
      <c r="BG36" s="108"/>
    </row>
    <row r="37" spans="22:59">
      <c r="V37" s="69"/>
      <c r="W37" s="57"/>
      <c r="X37" s="405"/>
      <c r="Y37" s="966" t="s">
        <v>402</v>
      </c>
      <c r="Z37" s="966"/>
      <c r="AA37" s="966">
        <v>2533.8203984577062</v>
      </c>
      <c r="AB37" s="966">
        <v>2661.2296377389684</v>
      </c>
      <c r="AC37" s="966">
        <v>2714.9818744012377</v>
      </c>
      <c r="AD37" s="966">
        <v>2800.5471892521296</v>
      </c>
      <c r="AE37" s="966">
        <v>3125.0419525520701</v>
      </c>
      <c r="AF37" s="966">
        <v>3282.0931348250538</v>
      </c>
      <c r="AG37" s="966">
        <v>3590.4028325378299</v>
      </c>
      <c r="AH37" s="966">
        <v>3736.3935776942067</v>
      </c>
      <c r="AI37" s="966">
        <v>2810.3490522828738</v>
      </c>
      <c r="AJ37" s="966">
        <v>2919.9976039205139</v>
      </c>
      <c r="AK37" s="966">
        <v>2820.8875533828991</v>
      </c>
      <c r="AL37" s="966">
        <v>2586.9271925607395</v>
      </c>
      <c r="AM37" s="966">
        <v>2771.4352255497765</v>
      </c>
      <c r="AN37" s="966">
        <v>2993.381604615483</v>
      </c>
      <c r="AO37" s="966">
        <v>3123.1828398711273</v>
      </c>
      <c r="AP37" s="966">
        <v>2890.5514475972591</v>
      </c>
      <c r="AQ37" s="966">
        <v>3752.7560050893476</v>
      </c>
      <c r="AR37" s="966">
        <v>3278.3853702809752</v>
      </c>
      <c r="AS37" s="966">
        <v>2855.8423632395402</v>
      </c>
      <c r="AT37" s="966">
        <v>3375.2144572135908</v>
      </c>
      <c r="AU37" s="966">
        <v>2637.1032526817171</v>
      </c>
      <c r="AV37" s="966">
        <v>3216.2314139550763</v>
      </c>
      <c r="AW37" s="966">
        <v>2984.4239019664146</v>
      </c>
      <c r="AX37" s="966">
        <v>2914.3946488895294</v>
      </c>
      <c r="AY37" s="248"/>
      <c r="AZ37" s="248"/>
      <c r="BA37" s="248"/>
      <c r="BB37" s="248"/>
      <c r="BC37" s="248"/>
      <c r="BD37" s="248"/>
      <c r="BE37" s="248"/>
      <c r="BF37" s="248"/>
      <c r="BG37" s="108"/>
    </row>
    <row r="38" spans="22:59">
      <c r="V38" s="69"/>
      <c r="W38" s="57"/>
      <c r="X38" s="969" t="s">
        <v>347</v>
      </c>
      <c r="Y38" s="967"/>
      <c r="Z38" s="967"/>
      <c r="AA38" s="967">
        <v>12131.036905782034</v>
      </c>
      <c r="AB38" s="967">
        <v>11500.44103970679</v>
      </c>
      <c r="AC38" s="967">
        <v>11088.485114740964</v>
      </c>
      <c r="AD38" s="967">
        <v>9947.4041357776714</v>
      </c>
      <c r="AE38" s="967">
        <v>10421.213986397901</v>
      </c>
      <c r="AF38" s="967">
        <v>9525.1917940534568</v>
      </c>
      <c r="AG38" s="967">
        <v>9633.9034969809491</v>
      </c>
      <c r="AH38" s="967">
        <v>9395.5177978299544</v>
      </c>
      <c r="AI38" s="967">
        <v>9529.547757226148</v>
      </c>
      <c r="AJ38" s="967">
        <v>9988.7257911559336</v>
      </c>
      <c r="AK38" s="967">
        <v>10121.624208428419</v>
      </c>
      <c r="AL38" s="967">
        <v>9895.0525257725403</v>
      </c>
      <c r="AM38" s="967">
        <v>10269.543738585666</v>
      </c>
      <c r="AN38" s="967">
        <v>10497.058710656727</v>
      </c>
      <c r="AO38" s="967">
        <v>10139.857125896999</v>
      </c>
      <c r="AP38" s="967">
        <v>9560.6849182737096</v>
      </c>
      <c r="AQ38" s="967">
        <v>12161.934533577753</v>
      </c>
      <c r="AR38" s="967">
        <v>12297.921099322441</v>
      </c>
      <c r="AS38" s="967">
        <v>10531.621590881492</v>
      </c>
      <c r="AT38" s="967">
        <v>9424.075260968355</v>
      </c>
      <c r="AU38" s="967">
        <v>8828.0839693831185</v>
      </c>
      <c r="AV38" s="967">
        <v>11004.720461183984</v>
      </c>
      <c r="AW38" s="967">
        <v>10042.603042752426</v>
      </c>
      <c r="AX38" s="967">
        <v>9317.5336245827875</v>
      </c>
      <c r="AY38" s="248"/>
      <c r="AZ38" s="248"/>
      <c r="BA38" s="248"/>
      <c r="BB38" s="248"/>
      <c r="BC38" s="248"/>
      <c r="BD38" s="248"/>
      <c r="BE38" s="248"/>
      <c r="BF38" s="248"/>
      <c r="BG38" s="109"/>
    </row>
    <row r="39" spans="22:59">
      <c r="V39" s="69"/>
      <c r="W39" s="57"/>
      <c r="X39" s="209"/>
      <c r="Y39" s="898" t="s">
        <v>403</v>
      </c>
      <c r="Z39" s="898"/>
      <c r="AA39" s="898">
        <v>8650.191198510227</v>
      </c>
      <c r="AB39" s="898">
        <v>8251.636275503779</v>
      </c>
      <c r="AC39" s="898">
        <v>8018.0583553848628</v>
      </c>
      <c r="AD39" s="898">
        <v>7237.2603558342189</v>
      </c>
      <c r="AE39" s="898">
        <v>7664.1481634187776</v>
      </c>
      <c r="AF39" s="898">
        <v>7052.5045699817792</v>
      </c>
      <c r="AG39" s="898">
        <v>7177.0118464024881</v>
      </c>
      <c r="AH39" s="898">
        <v>7012.9916356130552</v>
      </c>
      <c r="AI39" s="898">
        <v>7149.5845770699534</v>
      </c>
      <c r="AJ39" s="898">
        <v>7545.9718222347446</v>
      </c>
      <c r="AK39" s="898">
        <v>7691.2943395269658</v>
      </c>
      <c r="AL39" s="898">
        <v>7492.5824199655508</v>
      </c>
      <c r="AM39" s="898">
        <v>7772.7678460369671</v>
      </c>
      <c r="AN39" s="898">
        <v>7957.1066498177488</v>
      </c>
      <c r="AO39" s="898">
        <v>7665.0685965677794</v>
      </c>
      <c r="AP39" s="898">
        <v>7327.184766256184</v>
      </c>
      <c r="AQ39" s="898">
        <v>8951.5702034504084</v>
      </c>
      <c r="AR39" s="898">
        <v>9605.6049007840829</v>
      </c>
      <c r="AS39" s="898">
        <v>8299.1664935359258</v>
      </c>
      <c r="AT39" s="898">
        <v>7604.7552201705375</v>
      </c>
      <c r="AU39" s="898">
        <v>6685.3529287021165</v>
      </c>
      <c r="AV39" s="898">
        <v>8272.6953034006747</v>
      </c>
      <c r="AW39" s="898">
        <v>7775.0356046926609</v>
      </c>
      <c r="AX39" s="898">
        <v>6749.316943471069</v>
      </c>
      <c r="AY39" s="248"/>
      <c r="AZ39" s="248"/>
      <c r="BA39" s="248"/>
      <c r="BB39" s="248"/>
      <c r="BC39" s="248"/>
      <c r="BD39" s="248"/>
      <c r="BE39" s="248"/>
      <c r="BF39" s="248"/>
      <c r="BG39" s="886"/>
    </row>
    <row r="40" spans="22:59">
      <c r="V40" s="69"/>
      <c r="W40" s="57"/>
      <c r="X40" s="209"/>
      <c r="Y40" s="248" t="s">
        <v>404</v>
      </c>
      <c r="Z40" s="248"/>
      <c r="AA40" s="248">
        <v>3109.0887580360391</v>
      </c>
      <c r="AB40" s="248">
        <v>2894.4218081412509</v>
      </c>
      <c r="AC40" s="248">
        <v>2730.3956670422299</v>
      </c>
      <c r="AD40" s="248">
        <v>2396.072931603419</v>
      </c>
      <c r="AE40" s="248">
        <v>2444.465867900361</v>
      </c>
      <c r="AF40" s="248">
        <v>2175.3325108091726</v>
      </c>
      <c r="AG40" s="248">
        <v>2176.3805623261019</v>
      </c>
      <c r="AH40" s="248">
        <v>2124.0049711427687</v>
      </c>
      <c r="AI40" s="248">
        <v>2131.9394569550223</v>
      </c>
      <c r="AJ40" s="248">
        <v>2199.6510438662644</v>
      </c>
      <c r="AK40" s="248">
        <v>2203.0418510555392</v>
      </c>
      <c r="AL40" s="248">
        <v>2182.1469283927895</v>
      </c>
      <c r="AM40" s="248">
        <v>2275.9920146119534</v>
      </c>
      <c r="AN40" s="248">
        <v>2325.1371656623701</v>
      </c>
      <c r="AO40" s="248">
        <v>2272.1788196846701</v>
      </c>
      <c r="AP40" s="248">
        <v>2054.7589811854664</v>
      </c>
      <c r="AQ40" s="248">
        <v>3030.4346725920173</v>
      </c>
      <c r="AR40" s="248">
        <v>2536.6985491256987</v>
      </c>
      <c r="AS40" s="248">
        <v>2106.7319976765962</v>
      </c>
      <c r="AT40" s="248">
        <v>1712.3955784098634</v>
      </c>
      <c r="AU40" s="248">
        <v>1999.1059645985297</v>
      </c>
      <c r="AV40" s="248">
        <v>2625.8871155312895</v>
      </c>
      <c r="AW40" s="248">
        <v>2150.6642684504072</v>
      </c>
      <c r="AX40" s="248">
        <v>2472.7546777347511</v>
      </c>
      <c r="AY40" s="248"/>
      <c r="AZ40" s="248"/>
      <c r="BA40" s="248"/>
      <c r="BB40" s="248"/>
      <c r="BC40" s="248"/>
      <c r="BD40" s="248"/>
      <c r="BE40" s="248"/>
      <c r="BF40" s="248"/>
      <c r="BG40" s="886"/>
    </row>
    <row r="41" spans="22:59">
      <c r="V41" s="69"/>
      <c r="W41" s="57"/>
      <c r="X41" s="405"/>
      <c r="Y41" s="966" t="s">
        <v>405</v>
      </c>
      <c r="Z41" s="966"/>
      <c r="AA41" s="966">
        <v>371.7569492357689</v>
      </c>
      <c r="AB41" s="966">
        <v>354.38295606175956</v>
      </c>
      <c r="AC41" s="966">
        <v>340.0310923138681</v>
      </c>
      <c r="AD41" s="966">
        <v>314.07084834003314</v>
      </c>
      <c r="AE41" s="966">
        <v>312.59995507876027</v>
      </c>
      <c r="AF41" s="966">
        <v>297.3547132625024</v>
      </c>
      <c r="AG41" s="966">
        <v>280.51108825235877</v>
      </c>
      <c r="AH41" s="966">
        <v>258.52119107413142</v>
      </c>
      <c r="AI41" s="966">
        <v>248.02372320117161</v>
      </c>
      <c r="AJ41" s="966">
        <v>243.10292505492302</v>
      </c>
      <c r="AK41" s="966">
        <v>227.28801784591451</v>
      </c>
      <c r="AL41" s="966">
        <v>220.32317741419843</v>
      </c>
      <c r="AM41" s="966">
        <v>220.78387793674639</v>
      </c>
      <c r="AN41" s="966">
        <v>214.81489517660768</v>
      </c>
      <c r="AO41" s="966">
        <v>202.60970964454876</v>
      </c>
      <c r="AP41" s="966">
        <v>178.7411708320609</v>
      </c>
      <c r="AQ41" s="966">
        <v>179.92965753532675</v>
      </c>
      <c r="AR41" s="966">
        <v>155.61764941265648</v>
      </c>
      <c r="AS41" s="966">
        <v>125.72309966896921</v>
      </c>
      <c r="AT41" s="966">
        <v>106.92446238795164</v>
      </c>
      <c r="AU41" s="966">
        <v>143.62507608247034</v>
      </c>
      <c r="AV41" s="966">
        <v>106.13804225201886</v>
      </c>
      <c r="AW41" s="966">
        <v>116.90316960935827</v>
      </c>
      <c r="AX41" s="966">
        <v>95.462003376966038</v>
      </c>
      <c r="AY41" s="248"/>
      <c r="AZ41" s="248"/>
      <c r="BA41" s="248"/>
      <c r="BB41" s="248"/>
      <c r="BC41" s="248"/>
      <c r="BD41" s="248"/>
      <c r="BE41" s="248"/>
      <c r="BF41" s="248"/>
      <c r="BG41" s="886"/>
    </row>
    <row r="42" spans="22:59">
      <c r="V42" s="69"/>
      <c r="W42" s="57"/>
      <c r="X42" s="970" t="s">
        <v>348</v>
      </c>
      <c r="Y42" s="967"/>
      <c r="Z42" s="967"/>
      <c r="AA42" s="967">
        <v>55807.856168179387</v>
      </c>
      <c r="AB42" s="967">
        <v>55938.440173712472</v>
      </c>
      <c r="AC42" s="967">
        <v>56087.23671532498</v>
      </c>
      <c r="AD42" s="967">
        <v>54729.840567701816</v>
      </c>
      <c r="AE42" s="967">
        <v>56149.656754128016</v>
      </c>
      <c r="AF42" s="967">
        <v>55423.316068153123</v>
      </c>
      <c r="AG42" s="967">
        <v>55516.954787624942</v>
      </c>
      <c r="AH42" s="967">
        <v>54231.302571137254</v>
      </c>
      <c r="AI42" s="967">
        <v>50064.558797300131</v>
      </c>
      <c r="AJ42" s="967">
        <v>50754.812875269992</v>
      </c>
      <c r="AK42" s="967">
        <v>52030.592706859294</v>
      </c>
      <c r="AL42" s="967">
        <v>49898.605945427647</v>
      </c>
      <c r="AM42" s="967">
        <v>49241.595680864273</v>
      </c>
      <c r="AN42" s="967">
        <v>49799.420556585763</v>
      </c>
      <c r="AO42" s="967">
        <v>46799.277715785654</v>
      </c>
      <c r="AP42" s="967">
        <v>45092.117030276953</v>
      </c>
      <c r="AQ42" s="967">
        <v>45375.602753893538</v>
      </c>
      <c r="AR42" s="967">
        <v>45570.448560252873</v>
      </c>
      <c r="AS42" s="967">
        <v>44300.070673854039</v>
      </c>
      <c r="AT42" s="967">
        <v>39022.720212445107</v>
      </c>
      <c r="AU42" s="967">
        <v>39019.369558736122</v>
      </c>
      <c r="AV42" s="967">
        <v>40765.201645843743</v>
      </c>
      <c r="AW42" s="967">
        <v>41421.557780191157</v>
      </c>
      <c r="AX42" s="967">
        <v>45286.317261271353</v>
      </c>
      <c r="AY42" s="248"/>
      <c r="AZ42" s="248"/>
      <c r="BA42" s="248"/>
      <c r="BB42" s="248"/>
      <c r="BC42" s="248"/>
      <c r="BD42" s="248"/>
      <c r="BE42" s="248"/>
      <c r="BF42" s="248"/>
      <c r="BG42" s="108"/>
    </row>
    <row r="43" spans="22:59">
      <c r="V43" s="69"/>
      <c r="W43" s="57"/>
      <c r="X43" s="969" t="s">
        <v>349</v>
      </c>
      <c r="Y43" s="967"/>
      <c r="Z43" s="967"/>
      <c r="AA43" s="967">
        <v>207936.7020720352</v>
      </c>
      <c r="AB43" s="967">
        <v>197546.89402469349</v>
      </c>
      <c r="AC43" s="967">
        <v>189677.6589233694</v>
      </c>
      <c r="AD43" s="967">
        <v>186555.10022773655</v>
      </c>
      <c r="AE43" s="967">
        <v>191140.83733266123</v>
      </c>
      <c r="AF43" s="967">
        <v>189920.33663736147</v>
      </c>
      <c r="AG43" s="967">
        <v>192227.56347759068</v>
      </c>
      <c r="AH43" s="967">
        <v>194047.86989072256</v>
      </c>
      <c r="AI43" s="967">
        <v>180275.71123213306</v>
      </c>
      <c r="AJ43" s="967">
        <v>187962.14746970427</v>
      </c>
      <c r="AK43" s="967">
        <v>193472.29463358081</v>
      </c>
      <c r="AL43" s="967">
        <v>188702.10992723328</v>
      </c>
      <c r="AM43" s="967">
        <v>199038.46076844589</v>
      </c>
      <c r="AN43" s="967">
        <v>201442.22710506283</v>
      </c>
      <c r="AO43" s="967">
        <v>203952.03070707389</v>
      </c>
      <c r="AP43" s="967">
        <v>204359.96833652968</v>
      </c>
      <c r="AQ43" s="967">
        <v>212455.43309792169</v>
      </c>
      <c r="AR43" s="967">
        <v>208380.96715018994</v>
      </c>
      <c r="AS43" s="967">
        <v>179411.98531900815</v>
      </c>
      <c r="AT43" s="967">
        <v>165667.28035445602</v>
      </c>
      <c r="AU43" s="967">
        <v>186643.451560027</v>
      </c>
      <c r="AV43" s="967">
        <v>188790.56113379102</v>
      </c>
      <c r="AW43" s="967">
        <v>194621.14552624713</v>
      </c>
      <c r="AX43" s="967">
        <v>197607.44176766195</v>
      </c>
      <c r="AY43" s="248"/>
      <c r="AZ43" s="248"/>
      <c r="BA43" s="248"/>
      <c r="BB43" s="248"/>
      <c r="BC43" s="248"/>
      <c r="BD43" s="248"/>
      <c r="BE43" s="248"/>
      <c r="BF43" s="248"/>
      <c r="BG43" s="109"/>
    </row>
    <row r="44" spans="22:59">
      <c r="V44" s="69"/>
      <c r="W44" s="57"/>
      <c r="X44" s="209"/>
      <c r="Y44" s="898" t="s">
        <v>406</v>
      </c>
      <c r="Z44" s="898"/>
      <c r="AA44" s="898">
        <v>188833.09635222037</v>
      </c>
      <c r="AB44" s="898">
        <v>179376.88726097337</v>
      </c>
      <c r="AC44" s="898">
        <v>171671.62656036363</v>
      </c>
      <c r="AD44" s="898">
        <v>169697.36856143715</v>
      </c>
      <c r="AE44" s="898">
        <v>173915.1506171464</v>
      </c>
      <c r="AF44" s="898">
        <v>173948.67134859122</v>
      </c>
      <c r="AG44" s="898">
        <v>176712.46364996221</v>
      </c>
      <c r="AH44" s="898">
        <v>178678.90648671065</v>
      </c>
      <c r="AI44" s="898">
        <v>165453.83257449849</v>
      </c>
      <c r="AJ44" s="898">
        <v>172605.64827778304</v>
      </c>
      <c r="AK44" s="898">
        <v>177906.81447237157</v>
      </c>
      <c r="AL44" s="898">
        <v>173516.62004454585</v>
      </c>
      <c r="AM44" s="898">
        <v>183028.32468642388</v>
      </c>
      <c r="AN44" s="898">
        <v>185258.55230511681</v>
      </c>
      <c r="AO44" s="898">
        <v>188115.76446551914</v>
      </c>
      <c r="AP44" s="898">
        <v>187710.42795149903</v>
      </c>
      <c r="AQ44" s="898">
        <v>195114.49059420134</v>
      </c>
      <c r="AR44" s="898">
        <v>191998.6676668053</v>
      </c>
      <c r="AS44" s="898">
        <v>164696.59834774581</v>
      </c>
      <c r="AT44" s="898">
        <v>152568.14521479435</v>
      </c>
      <c r="AU44" s="898">
        <v>174956.85502895084</v>
      </c>
      <c r="AV44" s="898">
        <v>174414.71940624519</v>
      </c>
      <c r="AW44" s="898">
        <v>180092.27330717805</v>
      </c>
      <c r="AX44" s="898">
        <v>183249.09549589662</v>
      </c>
      <c r="AY44" s="248"/>
      <c r="AZ44" s="248"/>
      <c r="BA44" s="248"/>
      <c r="BB44" s="248"/>
      <c r="BC44" s="248"/>
      <c r="BD44" s="248"/>
      <c r="BE44" s="248"/>
      <c r="BF44" s="248"/>
      <c r="BG44" s="886"/>
    </row>
    <row r="45" spans="22:59">
      <c r="V45" s="69"/>
      <c r="W45" s="57"/>
      <c r="X45" s="209"/>
      <c r="Y45" s="248" t="s">
        <v>407</v>
      </c>
      <c r="Z45" s="248"/>
      <c r="AA45" s="248">
        <v>12530.652054950755</v>
      </c>
      <c r="AB45" s="248">
        <v>11845.444184954596</v>
      </c>
      <c r="AC45" s="248">
        <v>11799.202520367131</v>
      </c>
      <c r="AD45" s="248">
        <v>11151.608849469725</v>
      </c>
      <c r="AE45" s="248">
        <v>11212.407432628892</v>
      </c>
      <c r="AF45" s="248">
        <v>10331.59723763353</v>
      </c>
      <c r="AG45" s="248">
        <v>9747.8688210909186</v>
      </c>
      <c r="AH45" s="248">
        <v>9672.3806828778779</v>
      </c>
      <c r="AI45" s="248">
        <v>8971.1385466794782</v>
      </c>
      <c r="AJ45" s="248">
        <v>9121.5963037642541</v>
      </c>
      <c r="AK45" s="248">
        <v>9186.4772257207987</v>
      </c>
      <c r="AL45" s="248">
        <v>8901.4943738419333</v>
      </c>
      <c r="AM45" s="248">
        <v>9454.729335369635</v>
      </c>
      <c r="AN45" s="248">
        <v>9458.6727285613688</v>
      </c>
      <c r="AO45" s="248">
        <v>9331.0801629519028</v>
      </c>
      <c r="AP45" s="248">
        <v>9299.237326289991</v>
      </c>
      <c r="AQ45" s="248">
        <v>9888.8212195557608</v>
      </c>
      <c r="AR45" s="248">
        <v>9761.5762726322391</v>
      </c>
      <c r="AS45" s="248">
        <v>9076.259755811805</v>
      </c>
      <c r="AT45" s="248">
        <v>7853.4128906170636</v>
      </c>
      <c r="AU45" s="248">
        <v>6362.3562581308588</v>
      </c>
      <c r="AV45" s="248">
        <v>7218.4837815808578</v>
      </c>
      <c r="AW45" s="248">
        <v>7279.9248276179278</v>
      </c>
      <c r="AX45" s="248">
        <v>7605.9972719833268</v>
      </c>
      <c r="AY45" s="248"/>
      <c r="AZ45" s="248"/>
      <c r="BA45" s="248"/>
      <c r="BB45" s="248"/>
      <c r="BC45" s="248"/>
      <c r="BD45" s="248"/>
      <c r="BE45" s="248"/>
      <c r="BF45" s="248"/>
      <c r="BG45" s="886"/>
    </row>
    <row r="46" spans="22:59">
      <c r="V46" s="69"/>
      <c r="W46" s="57"/>
      <c r="X46" s="405"/>
      <c r="Y46" s="966" t="s">
        <v>408</v>
      </c>
      <c r="Z46" s="966"/>
      <c r="AA46" s="966">
        <v>6572.9536648641188</v>
      </c>
      <c r="AB46" s="966">
        <v>6324.5625787654562</v>
      </c>
      <c r="AC46" s="966">
        <v>6206.8298426386873</v>
      </c>
      <c r="AD46" s="966">
        <v>5706.122816829723</v>
      </c>
      <c r="AE46" s="966">
        <v>6013.2792828859447</v>
      </c>
      <c r="AF46" s="966">
        <v>5640.0680511367427</v>
      </c>
      <c r="AG46" s="966">
        <v>5767.231006537545</v>
      </c>
      <c r="AH46" s="966">
        <v>5696.5827211340611</v>
      </c>
      <c r="AI46" s="966">
        <v>5850.7401109550965</v>
      </c>
      <c r="AJ46" s="966">
        <v>6234.9028881569584</v>
      </c>
      <c r="AK46" s="966">
        <v>6379.0029354884527</v>
      </c>
      <c r="AL46" s="966">
        <v>6283.9955088455163</v>
      </c>
      <c r="AM46" s="966">
        <v>6555.4067466523666</v>
      </c>
      <c r="AN46" s="966">
        <v>6725.0020713846689</v>
      </c>
      <c r="AO46" s="966">
        <v>6505.186078602931</v>
      </c>
      <c r="AP46" s="966">
        <v>7350.3030587406147</v>
      </c>
      <c r="AQ46" s="966">
        <v>7452.1212841645893</v>
      </c>
      <c r="AR46" s="966">
        <v>6620.7232107524205</v>
      </c>
      <c r="AS46" s="966">
        <v>5639.1272154505723</v>
      </c>
      <c r="AT46" s="966">
        <v>5245.7222490445729</v>
      </c>
      <c r="AU46" s="966">
        <v>5324.2402729452651</v>
      </c>
      <c r="AV46" s="966">
        <v>7157.3579459649054</v>
      </c>
      <c r="AW46" s="966">
        <v>7248.9473914511591</v>
      </c>
      <c r="AX46" s="966">
        <v>6752.3489997820097</v>
      </c>
      <c r="AY46" s="248"/>
      <c r="AZ46" s="248"/>
      <c r="BA46" s="248"/>
      <c r="BB46" s="248"/>
      <c r="BC46" s="248"/>
      <c r="BD46" s="248"/>
      <c r="BE46" s="248"/>
      <c r="BF46" s="248"/>
      <c r="BG46" s="886"/>
    </row>
    <row r="47" spans="22:59">
      <c r="V47" s="69"/>
      <c r="W47" s="57"/>
      <c r="X47" s="969" t="s">
        <v>350</v>
      </c>
      <c r="Y47" s="967"/>
      <c r="Z47" s="967"/>
      <c r="AA47" s="967">
        <v>58968.619898727506</v>
      </c>
      <c r="AB47" s="967">
        <v>58579.400796631846</v>
      </c>
      <c r="AC47" s="967">
        <v>57683.664536308257</v>
      </c>
      <c r="AD47" s="967">
        <v>53418.204184999668</v>
      </c>
      <c r="AE47" s="967">
        <v>57738.74449449277</v>
      </c>
      <c r="AF47" s="967">
        <v>55047.0568994696</v>
      </c>
      <c r="AG47" s="967">
        <v>56855.711794646748</v>
      </c>
      <c r="AH47" s="967">
        <v>45405.844377270427</v>
      </c>
      <c r="AI47" s="967">
        <v>41248.294356696177</v>
      </c>
      <c r="AJ47" s="967">
        <v>43391.605902787378</v>
      </c>
      <c r="AK47" s="967">
        <v>45065.052855411624</v>
      </c>
      <c r="AL47" s="967">
        <v>42578.154404106674</v>
      </c>
      <c r="AM47" s="967">
        <v>44251.185762988891</v>
      </c>
      <c r="AN47" s="967">
        <v>44933.850798093714</v>
      </c>
      <c r="AO47" s="967">
        <v>43262.674691174172</v>
      </c>
      <c r="AP47" s="967">
        <v>44281.465184016437</v>
      </c>
      <c r="AQ47" s="967">
        <v>45518.672441635077</v>
      </c>
      <c r="AR47" s="967">
        <v>46097.485908862727</v>
      </c>
      <c r="AS47" s="967">
        <v>38839.948959590503</v>
      </c>
      <c r="AT47" s="967">
        <v>31808.86504701227</v>
      </c>
      <c r="AU47" s="967">
        <v>35020.733385801788</v>
      </c>
      <c r="AV47" s="967">
        <v>42908.309937759681</v>
      </c>
      <c r="AW47" s="967">
        <v>43747.286764291603</v>
      </c>
      <c r="AX47" s="967">
        <v>38834.304230770154</v>
      </c>
      <c r="AY47" s="248"/>
      <c r="AZ47" s="248"/>
      <c r="BA47" s="248"/>
      <c r="BB47" s="248"/>
      <c r="BC47" s="248"/>
      <c r="BD47" s="248"/>
      <c r="BE47" s="248"/>
      <c r="BF47" s="248"/>
      <c r="BG47" s="108"/>
    </row>
    <row r="48" spans="22:59">
      <c r="V48" s="69"/>
      <c r="W48" s="57"/>
      <c r="X48" s="209"/>
      <c r="Y48" s="898" t="s">
        <v>409</v>
      </c>
      <c r="Z48" s="898"/>
      <c r="AA48" s="898">
        <v>2827.7890821061242</v>
      </c>
      <c r="AB48" s="898">
        <v>2744.8935558676253</v>
      </c>
      <c r="AC48" s="898">
        <v>2710.0517270013829</v>
      </c>
      <c r="AD48" s="898">
        <v>2495.0963453300278</v>
      </c>
      <c r="AE48" s="898">
        <v>2666.676805720926</v>
      </c>
      <c r="AF48" s="898">
        <v>2517.3347415987091</v>
      </c>
      <c r="AG48" s="898">
        <v>2652.2520118065222</v>
      </c>
      <c r="AH48" s="898">
        <v>2677.7761560859408</v>
      </c>
      <c r="AI48" s="898">
        <v>2822.7404174122908</v>
      </c>
      <c r="AJ48" s="898">
        <v>3089.5044643800502</v>
      </c>
      <c r="AK48" s="898">
        <v>3222.9021173732458</v>
      </c>
      <c r="AL48" s="898">
        <v>3206.1301688818216</v>
      </c>
      <c r="AM48" s="898">
        <v>3395.05479363106</v>
      </c>
      <c r="AN48" s="898">
        <v>3538.9865823873265</v>
      </c>
      <c r="AO48" s="898">
        <v>3434.3775818182262</v>
      </c>
      <c r="AP48" s="898">
        <v>3915.8359525722385</v>
      </c>
      <c r="AQ48" s="898">
        <v>3315.0641136935883</v>
      </c>
      <c r="AR48" s="898">
        <v>3236.4490847489692</v>
      </c>
      <c r="AS48" s="898">
        <v>2834.8231618036098</v>
      </c>
      <c r="AT48" s="898">
        <v>1650.6803482124667</v>
      </c>
      <c r="AU48" s="898">
        <v>1729.5207808703774</v>
      </c>
      <c r="AV48" s="898">
        <v>2173.6293231213194</v>
      </c>
      <c r="AW48" s="898">
        <v>2390.5999672324588</v>
      </c>
      <c r="AX48" s="898">
        <v>2118.1448009609771</v>
      </c>
      <c r="AY48" s="248"/>
      <c r="AZ48" s="248"/>
      <c r="BA48" s="248"/>
      <c r="BB48" s="248"/>
      <c r="BC48" s="248"/>
      <c r="BD48" s="248"/>
      <c r="BE48" s="248"/>
      <c r="BF48" s="248"/>
      <c r="BG48" s="108"/>
    </row>
    <row r="49" spans="22:60">
      <c r="V49" s="69"/>
      <c r="W49" s="57"/>
      <c r="X49" s="209"/>
      <c r="Y49" s="248" t="s">
        <v>410</v>
      </c>
      <c r="Z49" s="248"/>
      <c r="AA49" s="248">
        <v>5232.0803071694454</v>
      </c>
      <c r="AB49" s="248">
        <v>5143.6268786301807</v>
      </c>
      <c r="AC49" s="248">
        <v>4960.5428247739028</v>
      </c>
      <c r="AD49" s="248">
        <v>4579.2703819468661</v>
      </c>
      <c r="AE49" s="248">
        <v>4858.0271380565218</v>
      </c>
      <c r="AF49" s="248">
        <v>4715.1890833872858</v>
      </c>
      <c r="AG49" s="248">
        <v>4774.6239556160226</v>
      </c>
      <c r="AH49" s="248">
        <v>2718.587237903092</v>
      </c>
      <c r="AI49" s="248">
        <v>2725.877518109377</v>
      </c>
      <c r="AJ49" s="248">
        <v>2887.2820715556754</v>
      </c>
      <c r="AK49" s="248">
        <v>2956.6829420527756</v>
      </c>
      <c r="AL49" s="248">
        <v>2892.790060878584</v>
      </c>
      <c r="AM49" s="248">
        <v>3042.2440514647074</v>
      </c>
      <c r="AN49" s="248">
        <v>3173.2022034010479</v>
      </c>
      <c r="AO49" s="248">
        <v>3089.5916640679629</v>
      </c>
      <c r="AP49" s="248">
        <v>3501.3981855933266</v>
      </c>
      <c r="AQ49" s="248">
        <v>3123.0617020778905</v>
      </c>
      <c r="AR49" s="248">
        <v>3187.5361718627951</v>
      </c>
      <c r="AS49" s="248">
        <v>2503.6381969691242</v>
      </c>
      <c r="AT49" s="248">
        <v>2750.7126239856912</v>
      </c>
      <c r="AU49" s="248">
        <v>3232.0180604107595</v>
      </c>
      <c r="AV49" s="248">
        <v>4077.9343832110239</v>
      </c>
      <c r="AW49" s="248">
        <v>4222.7445600623169</v>
      </c>
      <c r="AX49" s="248">
        <v>3706.3708562530878</v>
      </c>
      <c r="AY49" s="248"/>
      <c r="AZ49" s="248"/>
      <c r="BA49" s="248"/>
      <c r="BB49" s="248"/>
      <c r="BC49" s="248"/>
      <c r="BD49" s="248"/>
      <c r="BE49" s="248"/>
      <c r="BF49" s="248"/>
      <c r="BG49" s="108"/>
    </row>
    <row r="50" spans="22:60">
      <c r="V50" s="69"/>
      <c r="W50" s="57"/>
      <c r="X50" s="209"/>
      <c r="Y50" s="248" t="s">
        <v>411</v>
      </c>
      <c r="Z50" s="248"/>
      <c r="AA50" s="248">
        <v>2472.3091910950898</v>
      </c>
      <c r="AB50" s="248">
        <v>2364.5631532568218</v>
      </c>
      <c r="AC50" s="248">
        <v>2290.9745030123468</v>
      </c>
      <c r="AD50" s="248">
        <v>2106.958056529942</v>
      </c>
      <c r="AE50" s="248">
        <v>2172.8469147438386</v>
      </c>
      <c r="AF50" s="248">
        <v>2032.7583979453614</v>
      </c>
      <c r="AG50" s="248">
        <v>2082.3448251845934</v>
      </c>
      <c r="AH50" s="248">
        <v>2077.2597677827021</v>
      </c>
      <c r="AI50" s="248">
        <v>2137.788039120956</v>
      </c>
      <c r="AJ50" s="248">
        <v>2282.0026775904344</v>
      </c>
      <c r="AK50" s="248">
        <v>2347.5972799829688</v>
      </c>
      <c r="AL50" s="248">
        <v>2306.8488869369417</v>
      </c>
      <c r="AM50" s="248">
        <v>2383.0677368731699</v>
      </c>
      <c r="AN50" s="248">
        <v>2426.4299529064215</v>
      </c>
      <c r="AO50" s="248">
        <v>2353.0926584135968</v>
      </c>
      <c r="AP50" s="248">
        <v>2104.1189023048669</v>
      </c>
      <c r="AQ50" s="248">
        <v>2196.9483800694838</v>
      </c>
      <c r="AR50" s="248">
        <v>2123.7233199511807</v>
      </c>
      <c r="AS50" s="248">
        <v>1898.9354695950315</v>
      </c>
      <c r="AT50" s="248">
        <v>1079.4928425770493</v>
      </c>
      <c r="AU50" s="248">
        <v>1082.784672097936</v>
      </c>
      <c r="AV50" s="248">
        <v>1443.2757884882228</v>
      </c>
      <c r="AW50" s="248">
        <v>1381.0862777150314</v>
      </c>
      <c r="AX50" s="248">
        <v>1151.8147581407482</v>
      </c>
      <c r="AY50" s="248"/>
      <c r="AZ50" s="248"/>
      <c r="BA50" s="248"/>
      <c r="BB50" s="248"/>
      <c r="BC50" s="248"/>
      <c r="BD50" s="248"/>
      <c r="BE50" s="248"/>
      <c r="BF50" s="248"/>
      <c r="BG50" s="108"/>
    </row>
    <row r="51" spans="22:60">
      <c r="V51" s="69"/>
      <c r="W51" s="57"/>
      <c r="X51" s="209"/>
      <c r="Y51" s="248" t="s">
        <v>412</v>
      </c>
      <c r="Z51" s="248"/>
      <c r="AA51" s="248">
        <v>5276.6239781108952</v>
      </c>
      <c r="AB51" s="248">
        <v>5112.002809035318</v>
      </c>
      <c r="AC51" s="248">
        <v>5052.49329456552</v>
      </c>
      <c r="AD51" s="248">
        <v>4608.5102306698655</v>
      </c>
      <c r="AE51" s="248">
        <v>4992.1005705647285</v>
      </c>
      <c r="AF51" s="248">
        <v>4656.1139455212769</v>
      </c>
      <c r="AG51" s="248">
        <v>4979.30938445011</v>
      </c>
      <c r="AH51" s="248">
        <v>9116.6834574521035</v>
      </c>
      <c r="AI51" s="248">
        <v>9382.6941785554682</v>
      </c>
      <c r="AJ51" s="248">
        <v>9971.0052016565696</v>
      </c>
      <c r="AK51" s="248">
        <v>10421.539213544938</v>
      </c>
      <c r="AL51" s="248">
        <v>9910.0153306130251</v>
      </c>
      <c r="AM51" s="248">
        <v>10272.641848051511</v>
      </c>
      <c r="AN51" s="248">
        <v>10457.80068392815</v>
      </c>
      <c r="AO51" s="248">
        <v>10023.907334575641</v>
      </c>
      <c r="AP51" s="248">
        <v>9785.9093785690657</v>
      </c>
      <c r="AQ51" s="248">
        <v>9904.6130768427811</v>
      </c>
      <c r="AR51" s="248">
        <v>11093.798325472961</v>
      </c>
      <c r="AS51" s="248">
        <v>8937.656762625802</v>
      </c>
      <c r="AT51" s="248">
        <v>7670.1716624038718</v>
      </c>
      <c r="AU51" s="248">
        <v>8440.6321408029089</v>
      </c>
      <c r="AV51" s="248">
        <v>10531.777357409652</v>
      </c>
      <c r="AW51" s="248">
        <v>10385.059651495782</v>
      </c>
      <c r="AX51" s="248">
        <v>9640.2538339409293</v>
      </c>
      <c r="AY51" s="248"/>
      <c r="AZ51" s="248"/>
      <c r="BA51" s="248"/>
      <c r="BB51" s="248"/>
      <c r="BC51" s="248"/>
      <c r="BD51" s="248"/>
      <c r="BE51" s="248"/>
      <c r="BF51" s="248"/>
      <c r="BG51" s="108"/>
    </row>
    <row r="52" spans="22:60">
      <c r="V52" s="69"/>
      <c r="W52" s="57"/>
      <c r="X52" s="209"/>
      <c r="Y52" s="248" t="s">
        <v>413</v>
      </c>
      <c r="Z52" s="248"/>
      <c r="AA52" s="248">
        <v>11784.508276601939</v>
      </c>
      <c r="AB52" s="248">
        <v>12185.761908712702</v>
      </c>
      <c r="AC52" s="248">
        <v>11870.196718598578</v>
      </c>
      <c r="AD52" s="248">
        <v>11226.008398400156</v>
      </c>
      <c r="AE52" s="248">
        <v>11994.341153938381</v>
      </c>
      <c r="AF52" s="248">
        <v>11929.180661240696</v>
      </c>
      <c r="AG52" s="248">
        <v>12237.582594450907</v>
      </c>
      <c r="AH52" s="248">
        <v>4257.0006722482794</v>
      </c>
      <c r="AI52" s="248">
        <v>4342.7924627817529</v>
      </c>
      <c r="AJ52" s="248">
        <v>4622.7806451361776</v>
      </c>
      <c r="AK52" s="248">
        <v>4731.3933349067111</v>
      </c>
      <c r="AL52" s="248">
        <v>4545.7877917517899</v>
      </c>
      <c r="AM52" s="248">
        <v>4611.3573751630092</v>
      </c>
      <c r="AN52" s="248">
        <v>4655.9559854672043</v>
      </c>
      <c r="AO52" s="248">
        <v>4405.1476518893778</v>
      </c>
      <c r="AP52" s="248">
        <v>3937.7123925408414</v>
      </c>
      <c r="AQ52" s="248">
        <v>4584.9837543967305</v>
      </c>
      <c r="AR52" s="248">
        <v>4174.7527350845858</v>
      </c>
      <c r="AS52" s="248">
        <v>3776.2353260635623</v>
      </c>
      <c r="AT52" s="248">
        <v>2684.7653617563578</v>
      </c>
      <c r="AU52" s="248">
        <v>2857.9481645908891</v>
      </c>
      <c r="AV52" s="248">
        <v>3454.3201716301305</v>
      </c>
      <c r="AW52" s="248">
        <v>3234.7799784107215</v>
      </c>
      <c r="AX52" s="248">
        <v>2577.9615948576179</v>
      </c>
      <c r="AY52" s="248"/>
      <c r="AZ52" s="248"/>
      <c r="BA52" s="248"/>
      <c r="BB52" s="248"/>
      <c r="BC52" s="248"/>
      <c r="BD52" s="248"/>
      <c r="BE52" s="248"/>
      <c r="BF52" s="248"/>
      <c r="BG52" s="108"/>
    </row>
    <row r="53" spans="22:60">
      <c r="V53" s="69"/>
      <c r="W53" s="57"/>
      <c r="X53" s="209"/>
      <c r="Y53" s="248" t="s">
        <v>414</v>
      </c>
      <c r="Z53" s="248"/>
      <c r="AA53" s="248">
        <v>1189.757333256975</v>
      </c>
      <c r="AB53" s="248">
        <v>1128.7832643437107</v>
      </c>
      <c r="AC53" s="248">
        <v>1089.2891663845642</v>
      </c>
      <c r="AD53" s="248">
        <v>984.45542450029916</v>
      </c>
      <c r="AE53" s="248">
        <v>1023.3243420224431</v>
      </c>
      <c r="AF53" s="248">
        <v>940.48440672927507</v>
      </c>
      <c r="AG53" s="248">
        <v>980.88950252097084</v>
      </c>
      <c r="AH53" s="248">
        <v>2309.2316113631041</v>
      </c>
      <c r="AI53" s="248">
        <v>2362.8654001835757</v>
      </c>
      <c r="AJ53" s="248">
        <v>2503.6609938705337</v>
      </c>
      <c r="AK53" s="248">
        <v>2565.5504803169279</v>
      </c>
      <c r="AL53" s="248">
        <v>2268.1648929392504</v>
      </c>
      <c r="AM53" s="248">
        <v>2196.5866602731348</v>
      </c>
      <c r="AN53" s="248">
        <v>2083.2258256805831</v>
      </c>
      <c r="AO53" s="248">
        <v>1943.7261908217258</v>
      </c>
      <c r="AP53" s="248">
        <v>2054.6396116779156</v>
      </c>
      <c r="AQ53" s="248">
        <v>2493.836361510354</v>
      </c>
      <c r="AR53" s="248">
        <v>2296.627912404731</v>
      </c>
      <c r="AS53" s="248">
        <v>2101.8900589994332</v>
      </c>
      <c r="AT53" s="248">
        <v>1856.8726841368352</v>
      </c>
      <c r="AU53" s="248">
        <v>1983.5906659258833</v>
      </c>
      <c r="AV53" s="248">
        <v>2006.7123204674456</v>
      </c>
      <c r="AW53" s="248">
        <v>2083.7937191587239</v>
      </c>
      <c r="AX53" s="248">
        <v>2171.3191022128649</v>
      </c>
      <c r="AY53" s="248"/>
      <c r="AZ53" s="248"/>
      <c r="BA53" s="248"/>
      <c r="BB53" s="248"/>
      <c r="BC53" s="248"/>
      <c r="BD53" s="248"/>
      <c r="BE53" s="248"/>
      <c r="BF53" s="248"/>
      <c r="BG53" s="108"/>
    </row>
    <row r="54" spans="22:60">
      <c r="V54" s="69"/>
      <c r="W54" s="57"/>
      <c r="X54" s="209"/>
      <c r="Y54" s="248" t="s">
        <v>415</v>
      </c>
      <c r="Z54" s="248"/>
      <c r="AA54" s="248">
        <v>12677.714487196165</v>
      </c>
      <c r="AB54" s="248">
        <v>12541.498280048765</v>
      </c>
      <c r="AC54" s="248">
        <v>12436.690845005489</v>
      </c>
      <c r="AD54" s="248">
        <v>11411.928453499868</v>
      </c>
      <c r="AE54" s="248">
        <v>12053.147345386673</v>
      </c>
      <c r="AF54" s="248">
        <v>11560.873135333748</v>
      </c>
      <c r="AG54" s="248">
        <v>12100.088225244579</v>
      </c>
      <c r="AH54" s="248">
        <v>13054.815712721653</v>
      </c>
      <c r="AI54" s="248">
        <v>12668.023178566744</v>
      </c>
      <c r="AJ54" s="248">
        <v>13252.231164571394</v>
      </c>
      <c r="AK54" s="248">
        <v>13513.979490782602</v>
      </c>
      <c r="AL54" s="248">
        <v>13064.958603253321</v>
      </c>
      <c r="AM54" s="248">
        <v>13730.292203327501</v>
      </c>
      <c r="AN54" s="248">
        <v>14107.218153850774</v>
      </c>
      <c r="AO54" s="248">
        <v>13789.021401556331</v>
      </c>
      <c r="AP54" s="248">
        <v>14813.355320863609</v>
      </c>
      <c r="AQ54" s="248">
        <v>15807.50085166477</v>
      </c>
      <c r="AR54" s="248">
        <v>15606.330310581068</v>
      </c>
      <c r="AS54" s="248">
        <v>12699.264765349924</v>
      </c>
      <c r="AT54" s="248">
        <v>10758.759230969967</v>
      </c>
      <c r="AU54" s="248">
        <v>12168.87549604651</v>
      </c>
      <c r="AV54" s="248">
        <v>15380.396073802725</v>
      </c>
      <c r="AW54" s="248">
        <v>16335.821725648659</v>
      </c>
      <c r="AX54" s="248">
        <v>13712.844036832264</v>
      </c>
      <c r="AY54" s="248"/>
      <c r="AZ54" s="248"/>
      <c r="BA54" s="248"/>
      <c r="BB54" s="248"/>
      <c r="BC54" s="248"/>
      <c r="BD54" s="248"/>
      <c r="BE54" s="248"/>
      <c r="BF54" s="248"/>
      <c r="BG54" s="108"/>
    </row>
    <row r="55" spans="22:60">
      <c r="V55" s="69"/>
      <c r="W55" s="57"/>
      <c r="X55" s="405"/>
      <c r="Y55" s="966" t="s">
        <v>416</v>
      </c>
      <c r="Z55" s="966"/>
      <c r="AA55" s="966">
        <v>17507.837243190868</v>
      </c>
      <c r="AB55" s="966">
        <v>17358.27094673672</v>
      </c>
      <c r="AC55" s="966">
        <v>17273.425456966459</v>
      </c>
      <c r="AD55" s="966">
        <v>16005.976894122643</v>
      </c>
      <c r="AE55" s="966">
        <v>17978.280224059261</v>
      </c>
      <c r="AF55" s="966">
        <v>16695.122527713247</v>
      </c>
      <c r="AG55" s="966">
        <v>17048.621295373039</v>
      </c>
      <c r="AH55" s="966">
        <v>9194.4897617135539</v>
      </c>
      <c r="AI55" s="966">
        <v>4805.5131619660042</v>
      </c>
      <c r="AJ55" s="966">
        <v>4783.1386840265377</v>
      </c>
      <c r="AK55" s="966">
        <v>5305.4079964514558</v>
      </c>
      <c r="AL55" s="966">
        <v>4383.4586688519366</v>
      </c>
      <c r="AM55" s="966">
        <v>4619.9410942047907</v>
      </c>
      <c r="AN55" s="966">
        <v>4491.031410472202</v>
      </c>
      <c r="AO55" s="966">
        <v>4223.810208031301</v>
      </c>
      <c r="AP55" s="966">
        <v>4168.4954398945702</v>
      </c>
      <c r="AQ55" s="966">
        <v>4092.6642013794758</v>
      </c>
      <c r="AR55" s="966">
        <v>4378.2680487564321</v>
      </c>
      <c r="AS55" s="966">
        <v>4087.5052181840128</v>
      </c>
      <c r="AT55" s="966">
        <v>3357.410292970038</v>
      </c>
      <c r="AU55" s="966">
        <v>3525.3634050565283</v>
      </c>
      <c r="AV55" s="966">
        <v>3840.2645196291546</v>
      </c>
      <c r="AW55" s="966">
        <v>3713.400884567905</v>
      </c>
      <c r="AX55" s="966">
        <v>3755.5952475716604</v>
      </c>
      <c r="AY55" s="248"/>
      <c r="AZ55" s="248"/>
      <c r="BA55" s="248"/>
      <c r="BB55" s="248"/>
      <c r="BC55" s="248"/>
      <c r="BD55" s="248"/>
      <c r="BE55" s="248"/>
      <c r="BF55" s="248"/>
      <c r="BG55" s="108"/>
    </row>
    <row r="56" spans="22:60">
      <c r="V56" s="69"/>
      <c r="W56" s="57"/>
      <c r="X56" s="970" t="s">
        <v>351</v>
      </c>
      <c r="Y56" s="967"/>
      <c r="Z56" s="967"/>
      <c r="AA56" s="967">
        <v>1128.3732107305345</v>
      </c>
      <c r="AB56" s="967">
        <v>1097.4854790745103</v>
      </c>
      <c r="AC56" s="967">
        <v>1086.8531983266666</v>
      </c>
      <c r="AD56" s="967">
        <v>1015.2266728933618</v>
      </c>
      <c r="AE56" s="967">
        <v>1070.6715360407491</v>
      </c>
      <c r="AF56" s="967">
        <v>1024.7529261524844</v>
      </c>
      <c r="AG56" s="967">
        <v>1042.8872066824531</v>
      </c>
      <c r="AH56" s="967">
        <v>1026.8870641366932</v>
      </c>
      <c r="AI56" s="967">
        <v>1056.4588631022439</v>
      </c>
      <c r="AJ56" s="967">
        <v>1123.9671937644537</v>
      </c>
      <c r="AK56" s="967">
        <v>1140.9352349924754</v>
      </c>
      <c r="AL56" s="967">
        <v>1109.54197356901</v>
      </c>
      <c r="AM56" s="967">
        <v>1139.1319631861961</v>
      </c>
      <c r="AN56" s="967">
        <v>1144.6005677317385</v>
      </c>
      <c r="AO56" s="967">
        <v>1085.8524096490821</v>
      </c>
      <c r="AP56" s="967">
        <v>1036.4580424080605</v>
      </c>
      <c r="AQ56" s="967">
        <v>901.84074670007215</v>
      </c>
      <c r="AR56" s="967">
        <v>833.64129120437303</v>
      </c>
      <c r="AS56" s="967">
        <v>815.21053095207787</v>
      </c>
      <c r="AT56" s="967">
        <v>994.92073892133374</v>
      </c>
      <c r="AU56" s="967">
        <v>1094.2208378451141</v>
      </c>
      <c r="AV56" s="967">
        <v>1356.0434380413062</v>
      </c>
      <c r="AW56" s="967">
        <v>1506.030102971218</v>
      </c>
      <c r="AX56" s="967">
        <v>1443.4128534816334</v>
      </c>
      <c r="AY56" s="248"/>
      <c r="AZ56" s="248"/>
      <c r="BA56" s="248"/>
      <c r="BB56" s="248"/>
      <c r="BC56" s="248"/>
      <c r="BD56" s="248"/>
      <c r="BE56" s="248"/>
      <c r="BF56" s="248"/>
      <c r="BG56" s="109"/>
    </row>
    <row r="57" spans="22:60">
      <c r="V57" s="69"/>
      <c r="W57" s="754"/>
      <c r="X57" s="969" t="s">
        <v>352</v>
      </c>
      <c r="Y57" s="962"/>
      <c r="Z57" s="962"/>
      <c r="AA57" s="962">
        <v>-16517.053130545846</v>
      </c>
      <c r="AB57" s="962">
        <v>-16164.743491016789</v>
      </c>
      <c r="AC57" s="962">
        <v>-16443.26794752416</v>
      </c>
      <c r="AD57" s="962">
        <v>-17891.509451991191</v>
      </c>
      <c r="AE57" s="962">
        <v>-18638.103076309508</v>
      </c>
      <c r="AF57" s="962">
        <v>-18916.956734352159</v>
      </c>
      <c r="AG57" s="962">
        <v>-18281.3160915441</v>
      </c>
      <c r="AH57" s="962">
        <v>-15038.16394385951</v>
      </c>
      <c r="AI57" s="962">
        <v>-13902.47186567139</v>
      </c>
      <c r="AJ57" s="962">
        <v>-16991.26420212477</v>
      </c>
      <c r="AK57" s="962">
        <v>-15215.668376697247</v>
      </c>
      <c r="AL57" s="962">
        <v>-14327.770847721489</v>
      </c>
      <c r="AM57" s="962">
        <v>-13843.944341502642</v>
      </c>
      <c r="AN57" s="962">
        <v>-15034.395104719764</v>
      </c>
      <c r="AO57" s="962">
        <v>-14224.19175694751</v>
      </c>
      <c r="AP57" s="962">
        <v>-14068.164462670356</v>
      </c>
      <c r="AQ57" s="962">
        <v>-13389.467235714534</v>
      </c>
      <c r="AR57" s="962">
        <v>-15684.10069381824</v>
      </c>
      <c r="AS57" s="962">
        <v>-13782.515511083779</v>
      </c>
      <c r="AT57" s="962">
        <v>-13785.681082497247</v>
      </c>
      <c r="AU57" s="962">
        <v>-14609.315641711835</v>
      </c>
      <c r="AV57" s="962">
        <v>-13963.620241884018</v>
      </c>
      <c r="AW57" s="962">
        <v>-13281.341894113522</v>
      </c>
      <c r="AX57" s="962">
        <v>-13446.117141898152</v>
      </c>
      <c r="AY57" s="248"/>
      <c r="AZ57" s="248"/>
      <c r="BA57" s="248"/>
      <c r="BB57" s="248"/>
      <c r="BC57" s="248"/>
      <c r="BD57" s="248"/>
      <c r="BE57" s="248"/>
      <c r="BF57" s="248"/>
      <c r="BG57" s="113"/>
    </row>
    <row r="58" spans="22:60">
      <c r="V58" s="69"/>
      <c r="W58" s="932" t="s">
        <v>353</v>
      </c>
      <c r="X58" s="935"/>
      <c r="Y58" s="936"/>
      <c r="Z58" s="936"/>
      <c r="AA58" s="937">
        <f>SUM(AA59:AA73)</f>
        <v>133711.26464533847</v>
      </c>
      <c r="AB58" s="937">
        <f t="shared" ref="AB58:AX58" si="4">SUM(AB59:AB73)</f>
        <v>137277.1342053384</v>
      </c>
      <c r="AC58" s="937">
        <f t="shared" si="4"/>
        <v>141903.47714240567</v>
      </c>
      <c r="AD58" s="937">
        <f t="shared" si="4"/>
        <v>148185.28868280447</v>
      </c>
      <c r="AE58" s="937">
        <f t="shared" si="4"/>
        <v>163401.09941463982</v>
      </c>
      <c r="AF58" s="937">
        <f t="shared" si="4"/>
        <v>166909.24911762954</v>
      </c>
      <c r="AG58" s="937">
        <f t="shared" si="4"/>
        <v>171736.70496903398</v>
      </c>
      <c r="AH58" s="937">
        <f t="shared" si="4"/>
        <v>177214.41628558945</v>
      </c>
      <c r="AI58" s="937">
        <f t="shared" si="4"/>
        <v>190335.35113744013</v>
      </c>
      <c r="AJ58" s="937">
        <f t="shared" si="4"/>
        <v>200427.02225239747</v>
      </c>
      <c r="AK58" s="937">
        <f t="shared" si="4"/>
        <v>206794.18190367598</v>
      </c>
      <c r="AL58" s="937">
        <f t="shared" si="4"/>
        <v>206487.5762736277</v>
      </c>
      <c r="AM58" s="937">
        <f t="shared" si="4"/>
        <v>217772.48862362563</v>
      </c>
      <c r="AN58" s="937">
        <f t="shared" si="4"/>
        <v>222086.36781619836</v>
      </c>
      <c r="AO58" s="937">
        <f t="shared" si="4"/>
        <v>235301.74948308661</v>
      </c>
      <c r="AP58" s="937">
        <f t="shared" si="4"/>
        <v>238861.05376565919</v>
      </c>
      <c r="AQ58" s="937">
        <f t="shared" si="4"/>
        <v>235675.80140216413</v>
      </c>
      <c r="AR58" s="937">
        <f t="shared" si="4"/>
        <v>237266.92952316548</v>
      </c>
      <c r="AS58" s="937">
        <f t="shared" si="4"/>
        <v>231469.61254580633</v>
      </c>
      <c r="AT58" s="937">
        <f t="shared" si="4"/>
        <v>219877.40162707152</v>
      </c>
      <c r="AU58" s="937">
        <f t="shared" si="4"/>
        <v>218833.37038249162</v>
      </c>
      <c r="AV58" s="937">
        <f t="shared" si="4"/>
        <v>235886.21174643541</v>
      </c>
      <c r="AW58" s="937">
        <f t="shared" si="4"/>
        <v>253748.59839558433</v>
      </c>
      <c r="AX58" s="937">
        <f t="shared" si="4"/>
        <v>278747.65738462971</v>
      </c>
      <c r="AY58" s="751"/>
      <c r="AZ58" s="751"/>
      <c r="BA58" s="751"/>
      <c r="BB58" s="751"/>
      <c r="BC58" s="751"/>
      <c r="BD58" s="751"/>
      <c r="BE58" s="751"/>
      <c r="BF58" s="751"/>
      <c r="BG58" s="114"/>
      <c r="BH58" s="204"/>
    </row>
    <row r="59" spans="22:60">
      <c r="V59" s="69"/>
      <c r="W59" s="933"/>
      <c r="X59" s="894" t="s">
        <v>354</v>
      </c>
      <c r="Y59" s="890"/>
      <c r="Z59" s="248"/>
      <c r="AA59" s="248">
        <v>3566.8640346577718</v>
      </c>
      <c r="AB59" s="248">
        <v>4354.0699846305515</v>
      </c>
      <c r="AC59" s="248">
        <v>5281.7354314632148</v>
      </c>
      <c r="AD59" s="248">
        <v>5755.3646421934327</v>
      </c>
      <c r="AE59" s="248">
        <v>7180.041963683997</v>
      </c>
      <c r="AF59" s="248">
        <v>7627.3799063105798</v>
      </c>
      <c r="AG59" s="248">
        <v>7221.2926012759153</v>
      </c>
      <c r="AH59" s="248">
        <v>6560.0893468428039</v>
      </c>
      <c r="AI59" s="248">
        <v>6170.0833798302774</v>
      </c>
      <c r="AJ59" s="248">
        <v>6025.7783152902603</v>
      </c>
      <c r="AK59" s="248">
        <v>5678.8216210937908</v>
      </c>
      <c r="AL59" s="248">
        <v>5534.0076391881366</v>
      </c>
      <c r="AM59" s="248">
        <v>5728.297896611446</v>
      </c>
      <c r="AN59" s="248">
        <v>5880.9214875427033</v>
      </c>
      <c r="AO59" s="248">
        <v>5660.7836742234795</v>
      </c>
      <c r="AP59" s="248">
        <v>5804.8407662762293</v>
      </c>
      <c r="AQ59" s="248">
        <v>5776.3210260605401</v>
      </c>
      <c r="AR59" s="248">
        <v>7100.7672388062592</v>
      </c>
      <c r="AS59" s="248">
        <v>8433.4506994777239</v>
      </c>
      <c r="AT59" s="248">
        <v>8790.0396514573094</v>
      </c>
      <c r="AU59" s="248">
        <v>8959.9286251858011</v>
      </c>
      <c r="AV59" s="248">
        <v>10078.928761703644</v>
      </c>
      <c r="AW59" s="248">
        <v>9809.4599147742938</v>
      </c>
      <c r="AX59" s="248">
        <v>9254.81131026404</v>
      </c>
      <c r="AY59" s="248"/>
      <c r="AZ59" s="248"/>
      <c r="BA59" s="248"/>
      <c r="BB59" s="248"/>
      <c r="BC59" s="248"/>
      <c r="BD59" s="248"/>
      <c r="BE59" s="248"/>
      <c r="BF59" s="248"/>
      <c r="BG59" s="108"/>
      <c r="BH59" s="204"/>
    </row>
    <row r="60" spans="22:60">
      <c r="V60" s="69"/>
      <c r="W60" s="933"/>
      <c r="X60" s="901" t="s">
        <v>355</v>
      </c>
      <c r="Y60" s="890"/>
      <c r="Z60" s="248"/>
      <c r="AA60" s="248">
        <v>3636.1736506577363</v>
      </c>
      <c r="AB60" s="248">
        <v>4823.94505392882</v>
      </c>
      <c r="AC60" s="248">
        <v>6096.7200552989771</v>
      </c>
      <c r="AD60" s="248">
        <v>6769.6416400833259</v>
      </c>
      <c r="AE60" s="248">
        <v>8742.8781063148399</v>
      </c>
      <c r="AF60" s="248">
        <v>9411.4915832118695</v>
      </c>
      <c r="AG60" s="248">
        <v>10972.063482270984</v>
      </c>
      <c r="AH60" s="248">
        <v>11973.965077319999</v>
      </c>
      <c r="AI60" s="248">
        <v>13448.034122931384</v>
      </c>
      <c r="AJ60" s="248">
        <v>15594.31859963444</v>
      </c>
      <c r="AK60" s="248">
        <v>17172.640701312968</v>
      </c>
      <c r="AL60" s="248">
        <v>16020.141550328459</v>
      </c>
      <c r="AM60" s="248">
        <v>16016.846442235692</v>
      </c>
      <c r="AN60" s="248">
        <v>15751.79421576538</v>
      </c>
      <c r="AO60" s="248">
        <v>14296.733421619987</v>
      </c>
      <c r="AP60" s="248">
        <v>13477.23860267614</v>
      </c>
      <c r="AQ60" s="248">
        <v>13920.910773041112</v>
      </c>
      <c r="AR60" s="248">
        <v>15263.956033031622</v>
      </c>
      <c r="AS60" s="248">
        <v>16377.107060520109</v>
      </c>
      <c r="AT60" s="248">
        <v>13999.32560798872</v>
      </c>
      <c r="AU60" s="248">
        <v>11383.52118870706</v>
      </c>
      <c r="AV60" s="248">
        <v>11727.389344983289</v>
      </c>
      <c r="AW60" s="248">
        <v>14085.074416613366</v>
      </c>
      <c r="AX60" s="248">
        <v>17966.844452588859</v>
      </c>
      <c r="AY60" s="248"/>
      <c r="AZ60" s="248"/>
      <c r="BA60" s="248"/>
      <c r="BB60" s="248"/>
      <c r="BC60" s="248"/>
      <c r="BD60" s="248"/>
      <c r="BE60" s="248"/>
      <c r="BF60" s="248"/>
      <c r="BG60" s="108"/>
      <c r="BH60" s="204"/>
    </row>
    <row r="61" spans="22:60">
      <c r="V61" s="69"/>
      <c r="W61" s="933"/>
      <c r="X61" s="901" t="s">
        <v>356</v>
      </c>
      <c r="Y61" s="890"/>
      <c r="Z61" s="248"/>
      <c r="AA61" s="248">
        <v>11299.115063426832</v>
      </c>
      <c r="AB61" s="248">
        <v>12095.032259745238</v>
      </c>
      <c r="AC61" s="248">
        <v>13310.596388220656</v>
      </c>
      <c r="AD61" s="248">
        <v>13932.402574168134</v>
      </c>
      <c r="AE61" s="248">
        <v>15586.814140026836</v>
      </c>
      <c r="AF61" s="248">
        <v>16213.039486746173</v>
      </c>
      <c r="AG61" s="248">
        <v>15471.879076569478</v>
      </c>
      <c r="AH61" s="248">
        <v>14404.629475571775</v>
      </c>
      <c r="AI61" s="248">
        <v>13780.42545503052</v>
      </c>
      <c r="AJ61" s="248">
        <v>13481.022920605943</v>
      </c>
      <c r="AK61" s="248">
        <v>12819.789346196514</v>
      </c>
      <c r="AL61" s="248">
        <v>12894.51789372086</v>
      </c>
      <c r="AM61" s="248">
        <v>13360.225418619089</v>
      </c>
      <c r="AN61" s="248">
        <v>13644.475854901541</v>
      </c>
      <c r="AO61" s="248">
        <v>13580.206012014454</v>
      </c>
      <c r="AP61" s="248">
        <v>13576.296757181735</v>
      </c>
      <c r="AQ61" s="248">
        <v>13396.787096284965</v>
      </c>
      <c r="AR61" s="248">
        <v>13693.300456782223</v>
      </c>
      <c r="AS61" s="248">
        <v>11765.981079909785</v>
      </c>
      <c r="AT61" s="248">
        <v>12476.509374073468</v>
      </c>
      <c r="AU61" s="248">
        <v>12001.008378386958</v>
      </c>
      <c r="AV61" s="248">
        <v>13536.649280139429</v>
      </c>
      <c r="AW61" s="248">
        <v>10636.93553188162</v>
      </c>
      <c r="AX61" s="248">
        <v>11983.613669561246</v>
      </c>
      <c r="AY61" s="248"/>
      <c r="AZ61" s="248"/>
      <c r="BA61" s="248"/>
      <c r="BB61" s="248"/>
      <c r="BC61" s="248"/>
      <c r="BD61" s="248"/>
      <c r="BE61" s="248"/>
      <c r="BF61" s="248"/>
      <c r="BG61" s="109"/>
      <c r="BH61" s="204"/>
    </row>
    <row r="62" spans="22:60">
      <c r="V62" s="69"/>
      <c r="W62" s="933"/>
      <c r="X62" s="901" t="s">
        <v>357</v>
      </c>
      <c r="Y62" s="890"/>
      <c r="Z62" s="248"/>
      <c r="AA62" s="248">
        <v>25623.630903173573</v>
      </c>
      <c r="AB62" s="248">
        <v>25876.742046263709</v>
      </c>
      <c r="AC62" s="248">
        <v>26471.682298193558</v>
      </c>
      <c r="AD62" s="248">
        <v>25780.835291175867</v>
      </c>
      <c r="AE62" s="248">
        <v>27657.639322266787</v>
      </c>
      <c r="AF62" s="248">
        <v>27712.769371752907</v>
      </c>
      <c r="AG62" s="248">
        <v>28126.324606538867</v>
      </c>
      <c r="AH62" s="248">
        <v>27705.623766108794</v>
      </c>
      <c r="AI62" s="248">
        <v>28479.968070042018</v>
      </c>
      <c r="AJ62" s="248">
        <v>30312.85886927534</v>
      </c>
      <c r="AK62" s="248">
        <v>30635.924694932895</v>
      </c>
      <c r="AL62" s="248">
        <v>34337.931166098751</v>
      </c>
      <c r="AM62" s="248">
        <v>39978.662269485641</v>
      </c>
      <c r="AN62" s="248">
        <v>44955.959806662264</v>
      </c>
      <c r="AO62" s="248">
        <v>47701.825888050662</v>
      </c>
      <c r="AP62" s="248">
        <v>52033.867992548279</v>
      </c>
      <c r="AQ62" s="248">
        <v>41028.79390098968</v>
      </c>
      <c r="AR62" s="248">
        <v>45955.046918325817</v>
      </c>
      <c r="AS62" s="248">
        <v>40944.074123429076</v>
      </c>
      <c r="AT62" s="248">
        <v>38912.560650787898</v>
      </c>
      <c r="AU62" s="248">
        <v>43918.428681516518</v>
      </c>
      <c r="AV62" s="248">
        <v>47546.472823811731</v>
      </c>
      <c r="AW62" s="248">
        <v>56492.985657504985</v>
      </c>
      <c r="AX62" s="248">
        <v>55373.714504802047</v>
      </c>
      <c r="AY62" s="248"/>
      <c r="AZ62" s="248"/>
      <c r="BA62" s="248"/>
      <c r="BB62" s="248"/>
      <c r="BC62" s="248"/>
      <c r="BD62" s="248"/>
      <c r="BE62" s="248"/>
      <c r="BF62" s="248"/>
      <c r="BG62" s="108"/>
      <c r="BH62" s="204"/>
    </row>
    <row r="63" spans="22:60">
      <c r="V63" s="69"/>
      <c r="W63" s="933"/>
      <c r="X63" s="901" t="s">
        <v>358</v>
      </c>
      <c r="Y63" s="890"/>
      <c r="Z63" s="248"/>
      <c r="AA63" s="248">
        <v>2443.8925667894741</v>
      </c>
      <c r="AB63" s="248">
        <v>2440.4879660314205</v>
      </c>
      <c r="AC63" s="248">
        <v>2467.4878651455324</v>
      </c>
      <c r="AD63" s="248">
        <v>2390.1485464064676</v>
      </c>
      <c r="AE63" s="248">
        <v>2553.1262429592211</v>
      </c>
      <c r="AF63" s="248">
        <v>2521.3574480524371</v>
      </c>
      <c r="AG63" s="248">
        <v>2480.4502130156025</v>
      </c>
      <c r="AH63" s="248">
        <v>2391.7818602835787</v>
      </c>
      <c r="AI63" s="248">
        <v>2345.0733926838307</v>
      </c>
      <c r="AJ63" s="248">
        <v>2433.8319331903999</v>
      </c>
      <c r="AK63" s="248">
        <v>2406.5448598798444</v>
      </c>
      <c r="AL63" s="248">
        <v>2378.7777232838066</v>
      </c>
      <c r="AM63" s="248">
        <v>2436.5080369345528</v>
      </c>
      <c r="AN63" s="248">
        <v>2445.8360217884474</v>
      </c>
      <c r="AO63" s="248">
        <v>2343.1738035479775</v>
      </c>
      <c r="AP63" s="248">
        <v>2276.419199078488</v>
      </c>
      <c r="AQ63" s="248">
        <v>3007.1395417553126</v>
      </c>
      <c r="AR63" s="248">
        <v>3145.5064875001644</v>
      </c>
      <c r="AS63" s="248">
        <v>3014.660321805603</v>
      </c>
      <c r="AT63" s="248">
        <v>2788.9380236216421</v>
      </c>
      <c r="AU63" s="248">
        <v>1880.1866317143415</v>
      </c>
      <c r="AV63" s="248">
        <v>2320.902579184672</v>
      </c>
      <c r="AW63" s="248">
        <v>2156.7203028775416</v>
      </c>
      <c r="AX63" s="248">
        <v>2194.7712128842827</v>
      </c>
      <c r="AY63" s="248"/>
      <c r="AZ63" s="248"/>
      <c r="BA63" s="248"/>
      <c r="BB63" s="248"/>
      <c r="BC63" s="248"/>
      <c r="BD63" s="248"/>
      <c r="BE63" s="248"/>
      <c r="BF63" s="248"/>
      <c r="BG63" s="109"/>
      <c r="BH63" s="204"/>
    </row>
    <row r="64" spans="22:60">
      <c r="V64" s="69"/>
      <c r="W64" s="933"/>
      <c r="X64" s="901" t="s">
        <v>359</v>
      </c>
      <c r="Y64" s="890"/>
      <c r="Z64" s="248"/>
      <c r="AA64" s="248">
        <v>3581.5471797642736</v>
      </c>
      <c r="AB64" s="248">
        <v>3669.1067895175652</v>
      </c>
      <c r="AC64" s="248">
        <v>3789.8822939784336</v>
      </c>
      <c r="AD64" s="248">
        <v>3827.3719197339233</v>
      </c>
      <c r="AE64" s="248">
        <v>4081.5209856052375</v>
      </c>
      <c r="AF64" s="248">
        <v>4159.4089656691094</v>
      </c>
      <c r="AG64" s="248">
        <v>4226.2363299506005</v>
      </c>
      <c r="AH64" s="248">
        <v>4251.3646811610915</v>
      </c>
      <c r="AI64" s="248">
        <v>4273.7530303974208</v>
      </c>
      <c r="AJ64" s="248">
        <v>4533.7788346428888</v>
      </c>
      <c r="AK64" s="248">
        <v>4621.0598884581741</v>
      </c>
      <c r="AL64" s="248">
        <v>4661.4515857876477</v>
      </c>
      <c r="AM64" s="248">
        <v>4796.7916860665418</v>
      </c>
      <c r="AN64" s="248">
        <v>4842.8566797271342</v>
      </c>
      <c r="AO64" s="248">
        <v>4774.1303367166902</v>
      </c>
      <c r="AP64" s="248">
        <v>4665.0617102321603</v>
      </c>
      <c r="AQ64" s="248">
        <v>5336.5949860032497</v>
      </c>
      <c r="AR64" s="248">
        <v>4487.3477438014315</v>
      </c>
      <c r="AS64" s="248">
        <v>5659.670855069061</v>
      </c>
      <c r="AT64" s="248">
        <v>6885.2392799146646</v>
      </c>
      <c r="AU64" s="248">
        <v>9013.5936244175809</v>
      </c>
      <c r="AV64" s="248">
        <v>11641.759629801543</v>
      </c>
      <c r="AW64" s="248">
        <v>14379.797420546638</v>
      </c>
      <c r="AX64" s="248">
        <v>17480.906700729185</v>
      </c>
      <c r="AY64" s="248"/>
      <c r="AZ64" s="248"/>
      <c r="BA64" s="248"/>
      <c r="BB64" s="248"/>
      <c r="BC64" s="248"/>
      <c r="BD64" s="248"/>
      <c r="BE64" s="248"/>
      <c r="BF64" s="248"/>
      <c r="BG64" s="108"/>
      <c r="BH64" s="204"/>
    </row>
    <row r="65" spans="22:60">
      <c r="V65" s="69"/>
      <c r="W65" s="933"/>
      <c r="X65" s="901" t="s">
        <v>360</v>
      </c>
      <c r="Y65" s="890"/>
      <c r="Z65" s="248"/>
      <c r="AA65" s="248">
        <v>2689.0355051752435</v>
      </c>
      <c r="AB65" s="248">
        <v>2814.6006828877994</v>
      </c>
      <c r="AC65" s="248">
        <v>2957.1974064602873</v>
      </c>
      <c r="AD65" s="248">
        <v>2963.7657360118665</v>
      </c>
      <c r="AE65" s="248">
        <v>3267.3272851254333</v>
      </c>
      <c r="AF65" s="248">
        <v>3355.96003386546</v>
      </c>
      <c r="AG65" s="248">
        <v>3708.8604284458529</v>
      </c>
      <c r="AH65" s="248">
        <v>3932.7520536341385</v>
      </c>
      <c r="AI65" s="248">
        <v>4324.5487115566693</v>
      </c>
      <c r="AJ65" s="248">
        <v>4853.646928242747</v>
      </c>
      <c r="AK65" s="248">
        <v>5178.1998033192567</v>
      </c>
      <c r="AL65" s="248">
        <v>5032.0690112900238</v>
      </c>
      <c r="AM65" s="248">
        <v>5114.476914279142</v>
      </c>
      <c r="AN65" s="248">
        <v>5076.9111372483812</v>
      </c>
      <c r="AO65" s="248">
        <v>4809.2006620533548</v>
      </c>
      <c r="AP65" s="248">
        <v>4350.9974461283418</v>
      </c>
      <c r="AQ65" s="248">
        <v>4622.5466069648746</v>
      </c>
      <c r="AR65" s="248">
        <v>4733.5779237971437</v>
      </c>
      <c r="AS65" s="248">
        <v>5217.818640980001</v>
      </c>
      <c r="AT65" s="248">
        <v>5253.2588494954607</v>
      </c>
      <c r="AU65" s="248">
        <v>4510.8191374438684</v>
      </c>
      <c r="AV65" s="248">
        <v>4775.9531504434517</v>
      </c>
      <c r="AW65" s="248">
        <v>4950.6065081042407</v>
      </c>
      <c r="AX65" s="248">
        <v>4917.5915422649623</v>
      </c>
      <c r="AY65" s="248"/>
      <c r="AZ65" s="248"/>
      <c r="BA65" s="248"/>
      <c r="BB65" s="248"/>
      <c r="BC65" s="248"/>
      <c r="BD65" s="248"/>
      <c r="BE65" s="248"/>
      <c r="BF65" s="248"/>
      <c r="BG65" s="109"/>
      <c r="BH65" s="204"/>
    </row>
    <row r="66" spans="22:60">
      <c r="V66" s="69"/>
      <c r="W66" s="933"/>
      <c r="X66" s="901" t="s">
        <v>361</v>
      </c>
      <c r="Y66" s="890"/>
      <c r="Z66" s="248"/>
      <c r="AA66" s="248">
        <v>19233.230072820083</v>
      </c>
      <c r="AB66" s="248">
        <v>19553.415459910775</v>
      </c>
      <c r="AC66" s="248">
        <v>21314.712209030204</v>
      </c>
      <c r="AD66" s="248">
        <v>22580.851054136747</v>
      </c>
      <c r="AE66" s="248">
        <v>22780.967813947336</v>
      </c>
      <c r="AF66" s="248">
        <v>24821.225879327296</v>
      </c>
      <c r="AG66" s="248">
        <v>24942.244965540998</v>
      </c>
      <c r="AH66" s="248">
        <v>25397.834490441572</v>
      </c>
      <c r="AI66" s="248">
        <v>26398.064055294541</v>
      </c>
      <c r="AJ66" s="248">
        <v>27913.503336157864</v>
      </c>
      <c r="AK66" s="248">
        <v>27604.767321992495</v>
      </c>
      <c r="AL66" s="248">
        <v>28251.858747824863</v>
      </c>
      <c r="AM66" s="248">
        <v>29078.517316982561</v>
      </c>
      <c r="AN66" s="248">
        <v>27475.532589359605</v>
      </c>
      <c r="AO66" s="248">
        <v>27036.673773698756</v>
      </c>
      <c r="AP66" s="248">
        <v>26150.485329496416</v>
      </c>
      <c r="AQ66" s="248">
        <v>28254.656149065475</v>
      </c>
      <c r="AR66" s="248">
        <v>25682.795794957463</v>
      </c>
      <c r="AS66" s="248">
        <v>28684.756565016898</v>
      </c>
      <c r="AT66" s="248">
        <v>26861.589666572854</v>
      </c>
      <c r="AU66" s="248">
        <v>29232.535557359533</v>
      </c>
      <c r="AV66" s="248">
        <v>33271.665809477177</v>
      </c>
      <c r="AW66" s="248">
        <v>36246.789339693823</v>
      </c>
      <c r="AX66" s="248">
        <v>43130.351886550801</v>
      </c>
      <c r="AY66" s="248"/>
      <c r="AZ66" s="248"/>
      <c r="BA66" s="248"/>
      <c r="BB66" s="248"/>
      <c r="BC66" s="248"/>
      <c r="BD66" s="248"/>
      <c r="BE66" s="248"/>
      <c r="BF66" s="248"/>
      <c r="BG66" s="108"/>
      <c r="BH66" s="204"/>
    </row>
    <row r="67" spans="22:60">
      <c r="V67" s="69"/>
      <c r="W67" s="933"/>
      <c r="X67" s="901" t="s">
        <v>362</v>
      </c>
      <c r="Y67" s="890"/>
      <c r="Z67" s="248"/>
      <c r="AA67" s="248">
        <v>15874.399494605155</v>
      </c>
      <c r="AB67" s="248">
        <v>17038.671439486796</v>
      </c>
      <c r="AC67" s="248">
        <v>18355.169445319469</v>
      </c>
      <c r="AD67" s="248">
        <v>19065.337530523007</v>
      </c>
      <c r="AE67" s="248">
        <v>20985.215095326243</v>
      </c>
      <c r="AF67" s="248">
        <v>22116.847356804956</v>
      </c>
      <c r="AG67" s="248">
        <v>22621.999712831628</v>
      </c>
      <c r="AH67" s="248">
        <v>22859.044615846844</v>
      </c>
      <c r="AI67" s="248">
        <v>23659.960355745745</v>
      </c>
      <c r="AJ67" s="248">
        <v>25332.706866803619</v>
      </c>
      <c r="AK67" s="248">
        <v>25917.823886798771</v>
      </c>
      <c r="AL67" s="248">
        <v>26030.009610986337</v>
      </c>
      <c r="AM67" s="248">
        <v>26695.224394366636</v>
      </c>
      <c r="AN67" s="248">
        <v>26511.930361296541</v>
      </c>
      <c r="AO67" s="248">
        <v>26041.494585590583</v>
      </c>
      <c r="AP67" s="248">
        <v>24437.318868878778</v>
      </c>
      <c r="AQ67" s="248">
        <v>23634.257664212546</v>
      </c>
      <c r="AR67" s="248">
        <v>23959.782727424186</v>
      </c>
      <c r="AS67" s="248">
        <v>21728.271653177853</v>
      </c>
      <c r="AT67" s="248">
        <v>22706.603494562627</v>
      </c>
      <c r="AU67" s="248">
        <v>24059.740775574639</v>
      </c>
      <c r="AV67" s="248">
        <v>25689.143706413626</v>
      </c>
      <c r="AW67" s="248">
        <v>26191.763949291886</v>
      </c>
      <c r="AX67" s="248">
        <v>29378.007111411313</v>
      </c>
      <c r="AY67" s="248"/>
      <c r="AZ67" s="248"/>
      <c r="BA67" s="248"/>
      <c r="BB67" s="248"/>
      <c r="BC67" s="248"/>
      <c r="BD67" s="248"/>
      <c r="BE67" s="248"/>
      <c r="BF67" s="248"/>
      <c r="BG67" s="109"/>
      <c r="BH67" s="204"/>
    </row>
    <row r="68" spans="22:60">
      <c r="V68" s="69"/>
      <c r="W68" s="933"/>
      <c r="X68" s="901" t="s">
        <v>363</v>
      </c>
      <c r="Y68" s="890"/>
      <c r="Z68" s="248"/>
      <c r="AA68" s="248">
        <v>8027.4671023713527</v>
      </c>
      <c r="AB68" s="248">
        <v>8786.7765137367242</v>
      </c>
      <c r="AC68" s="248">
        <v>9583.190582446332</v>
      </c>
      <c r="AD68" s="248">
        <v>10000.789933218484</v>
      </c>
      <c r="AE68" s="248">
        <v>11188.347463375445</v>
      </c>
      <c r="AF68" s="248">
        <v>11796.426887513671</v>
      </c>
      <c r="AG68" s="248">
        <v>12148.820500898168</v>
      </c>
      <c r="AH68" s="248">
        <v>12234.573487311514</v>
      </c>
      <c r="AI68" s="248">
        <v>12828.179030714522</v>
      </c>
      <c r="AJ68" s="248">
        <v>13741.741745353351</v>
      </c>
      <c r="AK68" s="248">
        <v>14040.954876383106</v>
      </c>
      <c r="AL68" s="248">
        <v>14112.428754115774</v>
      </c>
      <c r="AM68" s="248">
        <v>14821.114377313292</v>
      </c>
      <c r="AN68" s="248">
        <v>15097.609936217303</v>
      </c>
      <c r="AO68" s="248">
        <v>14877.628779393461</v>
      </c>
      <c r="AP68" s="248">
        <v>14649.138696165021</v>
      </c>
      <c r="AQ68" s="248">
        <v>13864.063244387597</v>
      </c>
      <c r="AR68" s="248">
        <v>14009.566870323775</v>
      </c>
      <c r="AS68" s="248">
        <v>13831.065744695612</v>
      </c>
      <c r="AT68" s="248">
        <v>12665.143053788421</v>
      </c>
      <c r="AU68" s="248">
        <v>12954.596930704256</v>
      </c>
      <c r="AV68" s="248">
        <v>12806.728811764639</v>
      </c>
      <c r="AW68" s="248">
        <v>15276.445511835453</v>
      </c>
      <c r="AX68" s="248">
        <v>15684.337128777415</v>
      </c>
      <c r="AY68" s="248"/>
      <c r="AZ68" s="248"/>
      <c r="BA68" s="248"/>
      <c r="BB68" s="248"/>
      <c r="BC68" s="248"/>
      <c r="BD68" s="248"/>
      <c r="BE68" s="248"/>
      <c r="BF68" s="248"/>
      <c r="BG68" s="108"/>
      <c r="BH68" s="204"/>
    </row>
    <row r="69" spans="22:60">
      <c r="V69" s="69"/>
      <c r="W69" s="933"/>
      <c r="X69" s="901" t="s">
        <v>364</v>
      </c>
      <c r="Y69" s="890"/>
      <c r="Z69" s="248"/>
      <c r="AA69" s="248">
        <v>16284.978853898634</v>
      </c>
      <c r="AB69" s="248">
        <v>17079.905730804549</v>
      </c>
      <c r="AC69" s="248">
        <v>18088.516091283116</v>
      </c>
      <c r="AD69" s="248">
        <v>18581.673356434469</v>
      </c>
      <c r="AE69" s="248">
        <v>19981.935646307862</v>
      </c>
      <c r="AF69" s="248">
        <v>20961.551230128582</v>
      </c>
      <c r="AG69" s="248">
        <v>22597.934777840081</v>
      </c>
      <c r="AH69" s="248">
        <v>23929.900914415168</v>
      </c>
      <c r="AI69" s="248">
        <v>26095.952688809619</v>
      </c>
      <c r="AJ69" s="248">
        <v>28781.526472955302</v>
      </c>
      <c r="AK69" s="248">
        <v>30249.407311026764</v>
      </c>
      <c r="AL69" s="248">
        <v>30364.207441251147</v>
      </c>
      <c r="AM69" s="248">
        <v>31197.395219857692</v>
      </c>
      <c r="AN69" s="248">
        <v>30777.983242420323</v>
      </c>
      <c r="AO69" s="248">
        <v>30242.480525921146</v>
      </c>
      <c r="AP69" s="248">
        <v>26459.385234601181</v>
      </c>
      <c r="AQ69" s="248">
        <v>25147.850944646434</v>
      </c>
      <c r="AR69" s="248">
        <v>24486.184237271882</v>
      </c>
      <c r="AS69" s="248">
        <v>21012.131161874637</v>
      </c>
      <c r="AT69" s="248">
        <v>22628.407351279802</v>
      </c>
      <c r="AU69" s="248">
        <v>22881.911750030999</v>
      </c>
      <c r="AV69" s="248">
        <v>23865.638626333177</v>
      </c>
      <c r="AW69" s="248">
        <v>27184.613192339544</v>
      </c>
      <c r="AX69" s="248">
        <v>25798.537577052524</v>
      </c>
      <c r="AY69" s="248"/>
      <c r="AZ69" s="248"/>
      <c r="BA69" s="248"/>
      <c r="BB69" s="248"/>
      <c r="BC69" s="248"/>
      <c r="BD69" s="248"/>
      <c r="BE69" s="248"/>
      <c r="BF69" s="248"/>
      <c r="BG69" s="109"/>
      <c r="BH69" s="204"/>
    </row>
    <row r="70" spans="22:60">
      <c r="V70" s="69"/>
      <c r="W70" s="933"/>
      <c r="X70" s="901" t="s">
        <v>365</v>
      </c>
      <c r="Y70" s="890"/>
      <c r="Z70" s="248"/>
      <c r="AA70" s="248">
        <v>4313.8502861607458</v>
      </c>
      <c r="AB70" s="248">
        <v>4341.9709204110422</v>
      </c>
      <c r="AC70" s="248">
        <v>4401.1857079353849</v>
      </c>
      <c r="AD70" s="248">
        <v>4465.9300744300372</v>
      </c>
      <c r="AE70" s="248">
        <v>4607.8448751087208</v>
      </c>
      <c r="AF70" s="248">
        <v>4717.4071626276045</v>
      </c>
      <c r="AG70" s="248">
        <v>4601.50777160082</v>
      </c>
      <c r="AH70" s="248">
        <v>4505.7762193279159</v>
      </c>
      <c r="AI70" s="248">
        <v>4280.5722776151561</v>
      </c>
      <c r="AJ70" s="248">
        <v>4451.7349910793146</v>
      </c>
      <c r="AK70" s="248">
        <v>4402.361481273696</v>
      </c>
      <c r="AL70" s="248">
        <v>4370.2722867912498</v>
      </c>
      <c r="AM70" s="248">
        <v>4303.617105839473</v>
      </c>
      <c r="AN70" s="248">
        <v>4146.7050433275372</v>
      </c>
      <c r="AO70" s="248">
        <v>3932.2157117742245</v>
      </c>
      <c r="AP70" s="248">
        <v>3663.0290984830085</v>
      </c>
      <c r="AQ70" s="248">
        <v>3355.5168527822316</v>
      </c>
      <c r="AR70" s="248">
        <v>3819.9268103406298</v>
      </c>
      <c r="AS70" s="248">
        <v>2490.2592949587483</v>
      </c>
      <c r="AT70" s="248">
        <v>1236.2570589482459</v>
      </c>
      <c r="AU70" s="248">
        <v>728.80261778809597</v>
      </c>
      <c r="AV70" s="248">
        <v>623.2810996558826</v>
      </c>
      <c r="AW70" s="248">
        <v>814.1549353333221</v>
      </c>
      <c r="AX70" s="248">
        <v>549.05613529068137</v>
      </c>
      <c r="AY70" s="248"/>
      <c r="AZ70" s="248"/>
      <c r="BA70" s="248"/>
      <c r="BB70" s="248"/>
      <c r="BC70" s="248"/>
      <c r="BD70" s="248"/>
      <c r="BE70" s="248"/>
      <c r="BF70" s="248"/>
      <c r="BG70" s="108"/>
      <c r="BH70" s="204"/>
    </row>
    <row r="71" spans="22:60">
      <c r="V71" s="69"/>
      <c r="W71" s="933"/>
      <c r="X71" s="901" t="s">
        <v>366</v>
      </c>
      <c r="Y71" s="890"/>
      <c r="Z71" s="248"/>
      <c r="AA71" s="248">
        <v>13281.92758584173</v>
      </c>
      <c r="AB71" s="248">
        <v>12903.771818977008</v>
      </c>
      <c r="AC71" s="248">
        <v>13297.040415182566</v>
      </c>
      <c r="AD71" s="248">
        <v>13441.593534905223</v>
      </c>
      <c r="AE71" s="248">
        <v>13852.771854818389</v>
      </c>
      <c r="AF71" s="248">
        <v>13924.589673901857</v>
      </c>
      <c r="AG71" s="248">
        <v>14938.572123432097</v>
      </c>
      <c r="AH71" s="248">
        <v>15232.090567733287</v>
      </c>
      <c r="AI71" s="248">
        <v>16088.353330212305</v>
      </c>
      <c r="AJ71" s="248">
        <v>17160.721379945127</v>
      </c>
      <c r="AK71" s="248">
        <v>17848.681847035772</v>
      </c>
      <c r="AL71" s="248">
        <v>17935.858407387332</v>
      </c>
      <c r="AM71" s="248">
        <v>19048.808088016962</v>
      </c>
      <c r="AN71" s="248">
        <v>19241.631866444834</v>
      </c>
      <c r="AO71" s="248">
        <v>19179.939266623493</v>
      </c>
      <c r="AP71" s="248">
        <v>26436.318051070717</v>
      </c>
      <c r="AQ71" s="248">
        <v>28113.425096285035</v>
      </c>
      <c r="AR71" s="248">
        <v>28076.963749127619</v>
      </c>
      <c r="AS71" s="248">
        <v>27849.536478358717</v>
      </c>
      <c r="AT71" s="248">
        <v>24659.788257973476</v>
      </c>
      <c r="AU71" s="248">
        <v>22319.78626848862</v>
      </c>
      <c r="AV71" s="248">
        <v>21220.788510277107</v>
      </c>
      <c r="AW71" s="248">
        <v>25449.984214400549</v>
      </c>
      <c r="AX71" s="248">
        <v>32330.108250002824</v>
      </c>
      <c r="AY71" s="248"/>
      <c r="AZ71" s="248"/>
      <c r="BA71" s="248"/>
      <c r="BB71" s="248"/>
      <c r="BC71" s="248"/>
      <c r="BD71" s="248"/>
      <c r="BE71" s="248"/>
      <c r="BF71" s="248"/>
      <c r="BG71" s="115"/>
      <c r="BH71" s="204"/>
    </row>
    <row r="72" spans="22:60">
      <c r="V72" s="69"/>
      <c r="W72" s="933"/>
      <c r="X72" s="901" t="s">
        <v>367</v>
      </c>
      <c r="Y72" s="890"/>
      <c r="Z72" s="248"/>
      <c r="AA72" s="248">
        <v>1732.2992439124021</v>
      </c>
      <c r="AB72" s="248">
        <v>1887.6897978013728</v>
      </c>
      <c r="AC72" s="248">
        <v>2059.7568467482074</v>
      </c>
      <c r="AD72" s="248">
        <v>2131.3017734770497</v>
      </c>
      <c r="AE72" s="248">
        <v>2410.3892494550983</v>
      </c>
      <c r="AF72" s="248">
        <v>2528.2190621132381</v>
      </c>
      <c r="AG72" s="248">
        <v>2680.4364043062196</v>
      </c>
      <c r="AH72" s="248">
        <v>2760.7252874134915</v>
      </c>
      <c r="AI72" s="248">
        <v>2963.6842869928455</v>
      </c>
      <c r="AJ72" s="248">
        <v>3247.8308271107776</v>
      </c>
      <c r="AK72" s="248">
        <v>3392.4063881716197</v>
      </c>
      <c r="AL72" s="248">
        <v>3542.6759815844271</v>
      </c>
      <c r="AM72" s="248">
        <v>3845.5227232999518</v>
      </c>
      <c r="AN72" s="248">
        <v>4055.522037151617</v>
      </c>
      <c r="AO72" s="248">
        <v>4117.3695533604805</v>
      </c>
      <c r="AP72" s="248">
        <v>4761.7650840451024</v>
      </c>
      <c r="AQ72" s="248">
        <v>3780.2205623075365</v>
      </c>
      <c r="AR72" s="248">
        <v>4304.6094840277965</v>
      </c>
      <c r="AS72" s="248">
        <v>4433.5248261822699</v>
      </c>
      <c r="AT72" s="248">
        <v>4780.1773866283538</v>
      </c>
      <c r="AU72" s="248">
        <v>4038.8627044859204</v>
      </c>
      <c r="AV72" s="248">
        <v>3223.4992754039995</v>
      </c>
      <c r="AW72" s="248">
        <v>3770.7653936561114</v>
      </c>
      <c r="AX72" s="248">
        <v>4037.3956062950037</v>
      </c>
      <c r="AY72" s="248"/>
      <c r="AZ72" s="248"/>
      <c r="BA72" s="248"/>
      <c r="BB72" s="248"/>
      <c r="BC72" s="248"/>
      <c r="BD72" s="248"/>
      <c r="BE72" s="248"/>
      <c r="BF72" s="248"/>
      <c r="BG72" s="108"/>
      <c r="BH72" s="204"/>
    </row>
    <row r="73" spans="22:60">
      <c r="V73" s="69"/>
      <c r="W73" s="934"/>
      <c r="X73" s="901" t="s">
        <v>368</v>
      </c>
      <c r="Y73" s="890"/>
      <c r="Z73" s="248"/>
      <c r="AA73" s="248">
        <v>2122.8531020834839</v>
      </c>
      <c r="AB73" s="248">
        <v>-389.05225879494719</v>
      </c>
      <c r="AC73" s="248">
        <v>-5571.3958943002617</v>
      </c>
      <c r="AD73" s="248">
        <v>-3501.7189240935909</v>
      </c>
      <c r="AE73" s="248">
        <v>-1475.7206296816159</v>
      </c>
      <c r="AF73" s="248">
        <v>-4958.4249303961851</v>
      </c>
      <c r="AG73" s="248">
        <v>-5001.9180254833327</v>
      </c>
      <c r="AH73" s="248">
        <v>-925.73555782248775</v>
      </c>
      <c r="AI73" s="248">
        <v>5198.6989495832395</v>
      </c>
      <c r="AJ73" s="248">
        <v>2562.0202321101219</v>
      </c>
      <c r="AK73" s="248">
        <v>4824.7978758003364</v>
      </c>
      <c r="AL73" s="248">
        <v>1021.3684739889092</v>
      </c>
      <c r="AM73" s="248">
        <v>1350.480733716947</v>
      </c>
      <c r="AN73" s="248">
        <v>2180.6975363447623</v>
      </c>
      <c r="AO73" s="248">
        <v>16707.893488497881</v>
      </c>
      <c r="AP73" s="248">
        <v>16118.8909287976</v>
      </c>
      <c r="AQ73" s="248">
        <v>22436.716957377572</v>
      </c>
      <c r="AR73" s="248">
        <v>18547.597047647472</v>
      </c>
      <c r="AS73" s="248">
        <v>20027.304040350256</v>
      </c>
      <c r="AT73" s="248">
        <v>15233.563919978596</v>
      </c>
      <c r="AU73" s="248">
        <v>10949.647510687442</v>
      </c>
      <c r="AV73" s="248">
        <v>13557.410337042063</v>
      </c>
      <c r="AW73" s="248">
        <v>6302.5021067309253</v>
      </c>
      <c r="AX73" s="248">
        <v>8667.6102961544875</v>
      </c>
      <c r="AY73" s="248"/>
      <c r="AZ73" s="248"/>
      <c r="BA73" s="248"/>
      <c r="BB73" s="248"/>
      <c r="BC73" s="248"/>
      <c r="BD73" s="248"/>
      <c r="BE73" s="248"/>
      <c r="BF73" s="248"/>
      <c r="BG73" s="109"/>
      <c r="BH73" s="204"/>
    </row>
    <row r="74" spans="22:60">
      <c r="V74" s="69"/>
      <c r="W74" s="758" t="s">
        <v>370</v>
      </c>
      <c r="X74" s="902"/>
      <c r="Y74" s="900"/>
      <c r="Z74" s="254"/>
      <c r="AA74" s="757">
        <f>SUM(AA75,AA88)</f>
        <v>206300.78397732595</v>
      </c>
      <c r="AB74" s="757">
        <f t="shared" ref="AB74:AX74" si="5">SUM(AB75,AB88)</f>
        <v>218736.17651335913</v>
      </c>
      <c r="AC74" s="757">
        <f t="shared" si="5"/>
        <v>225204.49890098727</v>
      </c>
      <c r="AD74" s="757">
        <f t="shared" si="5"/>
        <v>228464.63716637995</v>
      </c>
      <c r="AE74" s="757">
        <f t="shared" si="5"/>
        <v>238045.71435856028</v>
      </c>
      <c r="AF74" s="757">
        <f t="shared" si="5"/>
        <v>246613.2125148538</v>
      </c>
      <c r="AG74" s="757">
        <f t="shared" si="5"/>
        <v>252873.15166883834</v>
      </c>
      <c r="AH74" s="757">
        <f t="shared" si="5"/>
        <v>253974.50965511071</v>
      </c>
      <c r="AI74" s="757">
        <f t="shared" si="5"/>
        <v>251939.5495705331</v>
      </c>
      <c r="AJ74" s="757">
        <f t="shared" si="5"/>
        <v>256081.32620399486</v>
      </c>
      <c r="AK74" s="757">
        <f t="shared" si="5"/>
        <v>254926.08759123806</v>
      </c>
      <c r="AL74" s="757">
        <f t="shared" si="5"/>
        <v>258962.1760939142</v>
      </c>
      <c r="AM74" s="757">
        <f t="shared" si="5"/>
        <v>255176.34552284243</v>
      </c>
      <c r="AN74" s="757">
        <f t="shared" si="5"/>
        <v>251373.76766720839</v>
      </c>
      <c r="AO74" s="757">
        <f t="shared" si="5"/>
        <v>245333.90719306975</v>
      </c>
      <c r="AP74" s="757">
        <f t="shared" si="5"/>
        <v>239694.57441870787</v>
      </c>
      <c r="AQ74" s="757">
        <f t="shared" si="5"/>
        <v>234747.6712518018</v>
      </c>
      <c r="AR74" s="757">
        <f t="shared" si="5"/>
        <v>234049.52533328248</v>
      </c>
      <c r="AS74" s="757">
        <f t="shared" si="5"/>
        <v>225250.93071710313</v>
      </c>
      <c r="AT74" s="757">
        <f t="shared" si="5"/>
        <v>221416.99843362204</v>
      </c>
      <c r="AU74" s="757">
        <f t="shared" si="5"/>
        <v>222138.02484401426</v>
      </c>
      <c r="AV74" s="757">
        <f t="shared" si="5"/>
        <v>220461.18126190233</v>
      </c>
      <c r="AW74" s="757">
        <f t="shared" si="5"/>
        <v>226298.35891502351</v>
      </c>
      <c r="AX74" s="757">
        <f t="shared" si="5"/>
        <v>224655.47699106653</v>
      </c>
      <c r="AY74" s="757"/>
      <c r="AZ74" s="757"/>
      <c r="BA74" s="757"/>
      <c r="BB74" s="757"/>
      <c r="BC74" s="757"/>
      <c r="BD74" s="757"/>
      <c r="BE74" s="757"/>
      <c r="BF74" s="757"/>
      <c r="BG74" s="108"/>
      <c r="BH74" s="204"/>
    </row>
    <row r="75" spans="22:60">
      <c r="V75" s="69"/>
      <c r="W75" s="905"/>
      <c r="X75" s="907" t="s">
        <v>427</v>
      </c>
      <c r="Y75" s="900"/>
      <c r="Z75" s="904"/>
      <c r="AA75" s="757">
        <f>SUM(AA76,AA85,AA86,AA87)</f>
        <v>104236.90915121442</v>
      </c>
      <c r="AB75" s="757">
        <f t="shared" ref="AB75:AX75" si="6">SUM(AB76,AB85,AB86,AB87)</f>
        <v>112128.00016103103</v>
      </c>
      <c r="AC75" s="757">
        <f t="shared" si="6"/>
        <v>118554.1815606936</v>
      </c>
      <c r="AD75" s="757">
        <f t="shared" si="6"/>
        <v>121942.88282980124</v>
      </c>
      <c r="AE75" s="757">
        <f t="shared" si="6"/>
        <v>127693.75877019714</v>
      </c>
      <c r="AF75" s="757">
        <f t="shared" si="6"/>
        <v>134492.89424313462</v>
      </c>
      <c r="AG75" s="757">
        <f t="shared" si="6"/>
        <v>140082.35378667311</v>
      </c>
      <c r="AH75" s="757">
        <f t="shared" si="6"/>
        <v>144340.09169381351</v>
      </c>
      <c r="AI75" s="757">
        <f t="shared" si="6"/>
        <v>144919.30552845291</v>
      </c>
      <c r="AJ75" s="757">
        <f t="shared" si="6"/>
        <v>149753.28186445261</v>
      </c>
      <c r="AK75" s="757">
        <f t="shared" si="6"/>
        <v>149889.51720824486</v>
      </c>
      <c r="AL75" s="757">
        <f t="shared" si="6"/>
        <v>154387.88911712039</v>
      </c>
      <c r="AM75" s="757">
        <f t="shared" si="6"/>
        <v>154733.98606160533</v>
      </c>
      <c r="AN75" s="757">
        <f t="shared" si="6"/>
        <v>152959.14218073498</v>
      </c>
      <c r="AO75" s="757">
        <f t="shared" si="6"/>
        <v>147558.55332818953</v>
      </c>
      <c r="AP75" s="757">
        <f t="shared" si="6"/>
        <v>143147.65109427294</v>
      </c>
      <c r="AQ75" s="757">
        <f t="shared" si="6"/>
        <v>139173.18512991074</v>
      </c>
      <c r="AR75" s="757">
        <f t="shared" si="6"/>
        <v>139203.08418541955</v>
      </c>
      <c r="AS75" s="757">
        <f t="shared" si="6"/>
        <v>134225.59554050001</v>
      </c>
      <c r="AT75" s="757">
        <f t="shared" si="6"/>
        <v>135197.32191336551</v>
      </c>
      <c r="AU75" s="757">
        <f t="shared" si="6"/>
        <v>135124.67273942448</v>
      </c>
      <c r="AV75" s="757">
        <f t="shared" si="6"/>
        <v>134916.82215602632</v>
      </c>
      <c r="AW75" s="757">
        <f t="shared" si="6"/>
        <v>139773.74610764097</v>
      </c>
      <c r="AX75" s="757">
        <f t="shared" si="6"/>
        <v>138073.70306837873</v>
      </c>
      <c r="AY75" s="757"/>
      <c r="AZ75" s="757"/>
      <c r="BA75" s="757"/>
      <c r="BB75" s="757"/>
      <c r="BC75" s="757"/>
      <c r="BD75" s="757"/>
      <c r="BE75" s="757"/>
      <c r="BF75" s="757"/>
      <c r="BG75" s="108"/>
      <c r="BH75" s="204"/>
    </row>
    <row r="76" spans="22:60">
      <c r="V76" s="69"/>
      <c r="W76" s="870"/>
      <c r="X76" s="870"/>
      <c r="Y76" s="971" t="s">
        <v>443</v>
      </c>
      <c r="Z76" s="962"/>
      <c r="AA76" s="972">
        <f>SUM(AA77,AA82)</f>
        <v>86873.794483239122</v>
      </c>
      <c r="AB76" s="972">
        <f t="shared" ref="AB76:AX76" si="7">SUM(AB77,AB82)</f>
        <v>93721.901210184689</v>
      </c>
      <c r="AC76" s="972">
        <f t="shared" si="7"/>
        <v>99562.302028432692</v>
      </c>
      <c r="AD76" s="972">
        <f t="shared" si="7"/>
        <v>102794.38913782907</v>
      </c>
      <c r="AE76" s="972">
        <f t="shared" si="7"/>
        <v>107702.20657557853</v>
      </c>
      <c r="AF76" s="972">
        <f t="shared" si="7"/>
        <v>113558.50302411449</v>
      </c>
      <c r="AG76" s="972">
        <f t="shared" si="7"/>
        <v>118958.93918603455</v>
      </c>
      <c r="AH76" s="972">
        <f t="shared" si="7"/>
        <v>121642.84948150862</v>
      </c>
      <c r="AI76" s="972">
        <f t="shared" si="7"/>
        <v>123840.46135956362</v>
      </c>
      <c r="AJ76" s="972">
        <f t="shared" si="7"/>
        <v>128746.05839728359</v>
      </c>
      <c r="AK76" s="972">
        <f t="shared" si="7"/>
        <v>128743.68228865348</v>
      </c>
      <c r="AL76" s="972">
        <f t="shared" si="7"/>
        <v>133675.64048795833</v>
      </c>
      <c r="AM76" s="972">
        <f t="shared" si="7"/>
        <v>132766.16377800662</v>
      </c>
      <c r="AN76" s="972">
        <f t="shared" si="7"/>
        <v>130557.1488181359</v>
      </c>
      <c r="AO76" s="972">
        <f t="shared" si="7"/>
        <v>126278.03412733592</v>
      </c>
      <c r="AP76" s="972">
        <f t="shared" si="7"/>
        <v>121529.79812475371</v>
      </c>
      <c r="AQ76" s="972">
        <f t="shared" si="7"/>
        <v>118076.95088232936</v>
      </c>
      <c r="AR76" s="972">
        <f t="shared" si="7"/>
        <v>117902.31799915168</v>
      </c>
      <c r="AS76" s="972">
        <f t="shared" si="7"/>
        <v>114079.72712474562</v>
      </c>
      <c r="AT76" s="972">
        <f t="shared" si="7"/>
        <v>116113.87982285616</v>
      </c>
      <c r="AU76" s="972">
        <f t="shared" si="7"/>
        <v>116730.33794755228</v>
      </c>
      <c r="AV76" s="972">
        <f t="shared" si="7"/>
        <v>115685.85979802441</v>
      </c>
      <c r="AW76" s="972">
        <f t="shared" si="7"/>
        <v>119101.35549856408</v>
      </c>
      <c r="AX76" s="972">
        <f t="shared" si="7"/>
        <v>116603.88795811066</v>
      </c>
      <c r="AY76" s="908"/>
      <c r="AZ76" s="908"/>
      <c r="BA76" s="908"/>
      <c r="BB76" s="908"/>
      <c r="BC76" s="908"/>
      <c r="BD76" s="908"/>
      <c r="BE76" s="908"/>
      <c r="BF76" s="908"/>
      <c r="BG76" s="108"/>
      <c r="BH76" s="204"/>
    </row>
    <row r="77" spans="22:60">
      <c r="V77" s="69"/>
      <c r="W77" s="64"/>
      <c r="X77" s="870"/>
      <c r="Y77" s="903" t="s">
        <v>430</v>
      </c>
      <c r="Z77" s="248"/>
      <c r="AA77" s="248">
        <v>81775.763292363554</v>
      </c>
      <c r="AB77" s="248">
        <v>88709.90739592172</v>
      </c>
      <c r="AC77" s="248">
        <v>94522.198925785095</v>
      </c>
      <c r="AD77" s="248">
        <v>97698.055018016486</v>
      </c>
      <c r="AE77" s="248">
        <v>102586.38310373675</v>
      </c>
      <c r="AF77" s="248">
        <v>108452.97312549276</v>
      </c>
      <c r="AG77" s="248">
        <v>113883.0001537614</v>
      </c>
      <c r="AH77" s="248">
        <v>116594.87363166653</v>
      </c>
      <c r="AI77" s="248">
        <v>118855.83037205621</v>
      </c>
      <c r="AJ77" s="248">
        <v>123722.13599450252</v>
      </c>
      <c r="AK77" s="248">
        <v>123814.21948743872</v>
      </c>
      <c r="AL77" s="248">
        <v>128723.45283869586</v>
      </c>
      <c r="AM77" s="248">
        <v>127944.20909061634</v>
      </c>
      <c r="AN77" s="248">
        <v>125717.11872779006</v>
      </c>
      <c r="AO77" s="248">
        <v>121528.42735675856</v>
      </c>
      <c r="AP77" s="248">
        <v>116840.51372353471</v>
      </c>
      <c r="AQ77" s="248">
        <v>113453.7522467785</v>
      </c>
      <c r="AR77" s="248">
        <v>113161.300435964</v>
      </c>
      <c r="AS77" s="248">
        <v>109521.51715816783</v>
      </c>
      <c r="AT77" s="248">
        <v>111709.516780173</v>
      </c>
      <c r="AU77" s="248">
        <v>112284.81420557108</v>
      </c>
      <c r="AV77" s="248">
        <v>111331.71438887948</v>
      </c>
      <c r="AW77" s="248">
        <v>114757.78746638623</v>
      </c>
      <c r="AX77" s="248">
        <v>112178.22342357093</v>
      </c>
      <c r="AY77" s="248"/>
      <c r="AZ77" s="248"/>
      <c r="BA77" s="248"/>
      <c r="BB77" s="248"/>
      <c r="BC77" s="248"/>
      <c r="BD77" s="248"/>
      <c r="BE77" s="248"/>
      <c r="BF77" s="248"/>
      <c r="BG77" s="108"/>
      <c r="BH77" s="204"/>
    </row>
    <row r="78" spans="22:60">
      <c r="V78" s="69"/>
      <c r="W78" s="64"/>
      <c r="X78" s="870"/>
      <c r="Y78" s="903" t="s">
        <v>424</v>
      </c>
      <c r="Z78" s="248"/>
      <c r="AA78" s="248">
        <v>76602.18482938454</v>
      </c>
      <c r="AB78" s="248">
        <v>83396.37432715403</v>
      </c>
      <c r="AC78" s="248">
        <v>89276.19951371754</v>
      </c>
      <c r="AD78" s="248">
        <v>92517.045158626453</v>
      </c>
      <c r="AE78" s="248">
        <v>97410.206997793939</v>
      </c>
      <c r="AF78" s="248">
        <v>103246.83694445457</v>
      </c>
      <c r="AG78" s="248">
        <v>108720.84632802648</v>
      </c>
      <c r="AH78" s="248">
        <v>111485.08130543535</v>
      </c>
      <c r="AI78" s="248">
        <v>113809.12917012781</v>
      </c>
      <c r="AJ78" s="248">
        <v>118729.85012738996</v>
      </c>
      <c r="AK78" s="248">
        <v>118790.30152611126</v>
      </c>
      <c r="AL78" s="248">
        <v>123773.08404280893</v>
      </c>
      <c r="AM78" s="248">
        <v>122930.44150220403</v>
      </c>
      <c r="AN78" s="248">
        <v>120787.61146576259</v>
      </c>
      <c r="AO78" s="248">
        <v>116890.87326497347</v>
      </c>
      <c r="AP78" s="248">
        <v>112282.60255374253</v>
      </c>
      <c r="AQ78" s="248">
        <v>108940.20819657238</v>
      </c>
      <c r="AR78" s="248">
        <v>108772.01437753311</v>
      </c>
      <c r="AS78" s="248">
        <v>105327.35674601606</v>
      </c>
      <c r="AT78" s="248">
        <v>107607.50804621629</v>
      </c>
      <c r="AU78" s="248">
        <v>108409.93771505838</v>
      </c>
      <c r="AV78" s="248">
        <v>107698.80835577003</v>
      </c>
      <c r="AW78" s="248">
        <v>111176.86615184047</v>
      </c>
      <c r="AX78" s="248">
        <v>108701.84400274872</v>
      </c>
      <c r="AY78" s="248"/>
      <c r="AZ78" s="248"/>
      <c r="BA78" s="248"/>
      <c r="BB78" s="248"/>
      <c r="BC78" s="248"/>
      <c r="BD78" s="248"/>
      <c r="BE78" s="248"/>
      <c r="BF78" s="248"/>
      <c r="BG78" s="108"/>
      <c r="BH78" s="204"/>
    </row>
    <row r="79" spans="22:60">
      <c r="V79" s="69"/>
      <c r="W79" s="64"/>
      <c r="X79" s="870"/>
      <c r="Y79" s="903" t="s">
        <v>425</v>
      </c>
      <c r="Z79" s="248"/>
      <c r="AA79" s="248">
        <v>56158.259039849792</v>
      </c>
      <c r="AB79" s="248">
        <v>58789.836885060358</v>
      </c>
      <c r="AC79" s="248">
        <v>63203.119814744663</v>
      </c>
      <c r="AD79" s="248">
        <v>67311.118029715406</v>
      </c>
      <c r="AE79" s="248">
        <v>75294.098903917809</v>
      </c>
      <c r="AF79" s="248">
        <v>79251.886761562913</v>
      </c>
      <c r="AG79" s="248">
        <v>81124.436121972234</v>
      </c>
      <c r="AH79" s="248">
        <v>77701.395890733693</v>
      </c>
      <c r="AI79" s="248">
        <v>78216.862537057852</v>
      </c>
      <c r="AJ79" s="248">
        <v>79005.43266440001</v>
      </c>
      <c r="AK79" s="248">
        <v>77202.877579089676</v>
      </c>
      <c r="AL79" s="248">
        <v>81804.96703024568</v>
      </c>
      <c r="AM79" s="248">
        <v>85267.052874762579</v>
      </c>
      <c r="AN79" s="248">
        <v>83992.43543132949</v>
      </c>
      <c r="AO79" s="248">
        <v>83422.993316116786</v>
      </c>
      <c r="AP79" s="248">
        <v>80344.313459747224</v>
      </c>
      <c r="AQ79" s="248">
        <v>84217.06535046699</v>
      </c>
      <c r="AR79" s="248">
        <v>80096.604069608045</v>
      </c>
      <c r="AS79" s="248">
        <v>80332.715108529505</v>
      </c>
      <c r="AT79" s="248">
        <v>83202.61937388622</v>
      </c>
      <c r="AU79" s="248">
        <v>72392.810374560751</v>
      </c>
      <c r="AV79" s="248">
        <v>72875.124441503358</v>
      </c>
      <c r="AW79" s="248">
        <v>72584.17113283799</v>
      </c>
      <c r="AX79" s="248">
        <v>69448.162513739997</v>
      </c>
      <c r="AY79" s="248"/>
      <c r="AZ79" s="248"/>
      <c r="BA79" s="248"/>
      <c r="BB79" s="248"/>
      <c r="BC79" s="248"/>
      <c r="BD79" s="248"/>
      <c r="BE79" s="248"/>
      <c r="BF79" s="248"/>
      <c r="BG79" s="108"/>
      <c r="BH79" s="204"/>
    </row>
    <row r="80" spans="22:60">
      <c r="V80" s="69"/>
      <c r="W80" s="64"/>
      <c r="X80" s="870"/>
      <c r="Y80" s="903" t="s">
        <v>426</v>
      </c>
      <c r="Z80" s="248"/>
      <c r="AA80" s="248">
        <v>20443.925789534773</v>
      </c>
      <c r="AB80" s="248">
        <v>24606.537442093661</v>
      </c>
      <c r="AC80" s="248">
        <v>26073.079698972859</v>
      </c>
      <c r="AD80" s="248">
        <v>25205.927128911044</v>
      </c>
      <c r="AE80" s="248">
        <v>22116.108093876133</v>
      </c>
      <c r="AF80" s="248">
        <v>23994.950182891655</v>
      </c>
      <c r="AG80" s="248">
        <v>27596.41020605425</v>
      </c>
      <c r="AH80" s="248">
        <v>33783.685414701649</v>
      </c>
      <c r="AI80" s="248">
        <v>35592.266633069965</v>
      </c>
      <c r="AJ80" s="248">
        <v>39724.417462989943</v>
      </c>
      <c r="AK80" s="248">
        <v>41587.423947021569</v>
      </c>
      <c r="AL80" s="248">
        <v>41968.117012563242</v>
      </c>
      <c r="AM80" s="248">
        <v>37663.388627441454</v>
      </c>
      <c r="AN80" s="248">
        <v>36795.176034433083</v>
      </c>
      <c r="AO80" s="248">
        <v>33467.879948856673</v>
      </c>
      <c r="AP80" s="248">
        <v>31938.289093995325</v>
      </c>
      <c r="AQ80" s="248">
        <v>24723.142846105387</v>
      </c>
      <c r="AR80" s="248">
        <v>28675.410307925078</v>
      </c>
      <c r="AS80" s="248">
        <v>24994.641637486548</v>
      </c>
      <c r="AT80" s="248">
        <v>24404.888672330071</v>
      </c>
      <c r="AU80" s="248">
        <v>36017.127340497653</v>
      </c>
      <c r="AV80" s="248">
        <v>34823.683914266694</v>
      </c>
      <c r="AW80" s="248">
        <v>38592.695019002473</v>
      </c>
      <c r="AX80" s="248">
        <v>39253.681489008733</v>
      </c>
      <c r="AY80" s="248"/>
      <c r="AZ80" s="248"/>
      <c r="BA80" s="248"/>
      <c r="BB80" s="248"/>
      <c r="BC80" s="248"/>
      <c r="BD80" s="248"/>
      <c r="BE80" s="248"/>
      <c r="BF80" s="248"/>
      <c r="BG80" s="108"/>
      <c r="BH80" s="204"/>
    </row>
    <row r="81" spans="22:60">
      <c r="V81" s="69"/>
      <c r="W81" s="64"/>
      <c r="X81" s="870"/>
      <c r="Y81" s="903" t="s">
        <v>438</v>
      </c>
      <c r="Z81" s="248"/>
      <c r="AA81" s="248">
        <v>5173.5784629790032</v>
      </c>
      <c r="AB81" s="248">
        <v>5313.5330687676851</v>
      </c>
      <c r="AC81" s="248">
        <v>5245.9994120675665</v>
      </c>
      <c r="AD81" s="248">
        <v>5181.0098593900466</v>
      </c>
      <c r="AE81" s="248">
        <v>5176.1761059428181</v>
      </c>
      <c r="AF81" s="248">
        <v>5206.1361810381959</v>
      </c>
      <c r="AG81" s="248">
        <v>5162.1538257349266</v>
      </c>
      <c r="AH81" s="248">
        <v>5109.7923262311742</v>
      </c>
      <c r="AI81" s="248">
        <v>5046.7012019283848</v>
      </c>
      <c r="AJ81" s="248">
        <v>4992.2858671125387</v>
      </c>
      <c r="AK81" s="248">
        <v>5023.9179613274355</v>
      </c>
      <c r="AL81" s="248">
        <v>4950.368795886915</v>
      </c>
      <c r="AM81" s="248">
        <v>5013.7675884123373</v>
      </c>
      <c r="AN81" s="248">
        <v>4929.5072620274996</v>
      </c>
      <c r="AO81" s="248">
        <v>4637.5540917851004</v>
      </c>
      <c r="AP81" s="248">
        <v>4557.9111697921644</v>
      </c>
      <c r="AQ81" s="248">
        <v>4513.5440502061128</v>
      </c>
      <c r="AR81" s="248">
        <v>4389.2860584308819</v>
      </c>
      <c r="AS81" s="248">
        <v>4194.1604121517748</v>
      </c>
      <c r="AT81" s="248">
        <v>4102.0087339566935</v>
      </c>
      <c r="AU81" s="248">
        <v>3874.8764905126905</v>
      </c>
      <c r="AV81" s="248">
        <v>3632.9060331094556</v>
      </c>
      <c r="AW81" s="248">
        <v>3580.9213145457561</v>
      </c>
      <c r="AX81" s="248">
        <v>3476.3794208222112</v>
      </c>
      <c r="AY81" s="248"/>
      <c r="AZ81" s="248"/>
      <c r="BA81" s="248"/>
      <c r="BB81" s="248"/>
      <c r="BC81" s="248"/>
      <c r="BD81" s="248"/>
      <c r="BE81" s="248"/>
      <c r="BF81" s="248"/>
      <c r="BG81" s="108"/>
      <c r="BH81" s="204"/>
    </row>
    <row r="82" spans="22:60">
      <c r="V82" s="69"/>
      <c r="W82" s="64"/>
      <c r="X82" s="870"/>
      <c r="Y82" s="903" t="s">
        <v>431</v>
      </c>
      <c r="Z82" s="248"/>
      <c r="AA82" s="248">
        <v>5098.0311908755757</v>
      </c>
      <c r="AB82" s="248">
        <v>5011.9938142629626</v>
      </c>
      <c r="AC82" s="248">
        <v>5040.1031026475912</v>
      </c>
      <c r="AD82" s="248">
        <v>5096.3341198125809</v>
      </c>
      <c r="AE82" s="248">
        <v>5115.8234718417807</v>
      </c>
      <c r="AF82" s="248">
        <v>5105.5298986217203</v>
      </c>
      <c r="AG82" s="248">
        <v>5075.9390322731415</v>
      </c>
      <c r="AH82" s="248">
        <v>5047.9758498420861</v>
      </c>
      <c r="AI82" s="248">
        <v>4984.6309875074112</v>
      </c>
      <c r="AJ82" s="248">
        <v>5023.9224027810733</v>
      </c>
      <c r="AK82" s="248">
        <v>4929.4628012147659</v>
      </c>
      <c r="AL82" s="248">
        <v>4952.1876492624788</v>
      </c>
      <c r="AM82" s="248">
        <v>4821.9546873902973</v>
      </c>
      <c r="AN82" s="248">
        <v>4840.0300903458456</v>
      </c>
      <c r="AO82" s="248">
        <v>4749.6067705773648</v>
      </c>
      <c r="AP82" s="248">
        <v>4689.2844012189989</v>
      </c>
      <c r="AQ82" s="248">
        <v>4623.1986355508589</v>
      </c>
      <c r="AR82" s="248">
        <v>4741.0175631876737</v>
      </c>
      <c r="AS82" s="248">
        <v>4558.2099665777932</v>
      </c>
      <c r="AT82" s="248">
        <v>4404.3630426831669</v>
      </c>
      <c r="AU82" s="248">
        <v>4445.523741981202</v>
      </c>
      <c r="AV82" s="248">
        <v>4354.1454091449332</v>
      </c>
      <c r="AW82" s="248">
        <v>4343.5680321778527</v>
      </c>
      <c r="AX82" s="248">
        <v>4425.6645345397219</v>
      </c>
      <c r="AY82" s="248"/>
      <c r="AZ82" s="248"/>
      <c r="BA82" s="248"/>
      <c r="BB82" s="248"/>
      <c r="BC82" s="248"/>
      <c r="BD82" s="248"/>
      <c r="BE82" s="248"/>
      <c r="BF82" s="248"/>
      <c r="BG82" s="108"/>
      <c r="BH82" s="204"/>
    </row>
    <row r="83" spans="22:60">
      <c r="V83" s="69"/>
      <c r="W83" s="64"/>
      <c r="X83" s="870"/>
      <c r="Y83" s="903" t="s">
        <v>436</v>
      </c>
      <c r="Z83" s="248"/>
      <c r="AA83" s="248">
        <v>1090.5633802334403</v>
      </c>
      <c r="AB83" s="248">
        <v>1101.1104118773353</v>
      </c>
      <c r="AC83" s="248">
        <v>1040.2088290647739</v>
      </c>
      <c r="AD83" s="248">
        <v>1007.0130026097951</v>
      </c>
      <c r="AE83" s="248">
        <v>1005.1672414047666</v>
      </c>
      <c r="AF83" s="248">
        <v>951.37237141459912</v>
      </c>
      <c r="AG83" s="248">
        <v>907.52186303658345</v>
      </c>
      <c r="AH83" s="248">
        <v>865.03305426056647</v>
      </c>
      <c r="AI83" s="248">
        <v>816.52177669605464</v>
      </c>
      <c r="AJ83" s="248">
        <v>834.56173242654222</v>
      </c>
      <c r="AK83" s="248">
        <v>792.89887470602264</v>
      </c>
      <c r="AL83" s="248">
        <v>829.04388602275594</v>
      </c>
      <c r="AM83" s="248">
        <v>726.59486472402375</v>
      </c>
      <c r="AN83" s="248">
        <v>696.0362662456364</v>
      </c>
      <c r="AO83" s="248">
        <v>736.71136543659577</v>
      </c>
      <c r="AP83" s="248">
        <v>741.06807929765262</v>
      </c>
      <c r="AQ83" s="248">
        <v>736.40977844763393</v>
      </c>
      <c r="AR83" s="248">
        <v>757.43880210121586</v>
      </c>
      <c r="AS83" s="248">
        <v>663.6130069295333</v>
      </c>
      <c r="AT83" s="248">
        <v>650.98012267226773</v>
      </c>
      <c r="AU83" s="248">
        <v>668.43362090267055</v>
      </c>
      <c r="AV83" s="248">
        <v>677.71740400356725</v>
      </c>
      <c r="AW83" s="248">
        <v>732.03241543762044</v>
      </c>
      <c r="AX83" s="248">
        <v>709.89771903338681</v>
      </c>
      <c r="AY83" s="248"/>
      <c r="AZ83" s="248"/>
      <c r="BA83" s="248"/>
      <c r="BB83" s="248"/>
      <c r="BC83" s="248"/>
      <c r="BD83" s="248"/>
      <c r="BE83" s="248"/>
      <c r="BF83" s="248"/>
      <c r="BG83" s="108"/>
      <c r="BH83" s="204"/>
    </row>
    <row r="84" spans="22:60">
      <c r="V84" s="69"/>
      <c r="W84" s="64"/>
      <c r="X84" s="870"/>
      <c r="Y84" s="903" t="s">
        <v>437</v>
      </c>
      <c r="Z84" s="248"/>
      <c r="AA84" s="248">
        <v>4007.4678106421347</v>
      </c>
      <c r="AB84" s="248">
        <v>3910.8834023856271</v>
      </c>
      <c r="AC84" s="248">
        <v>3999.8942735828173</v>
      </c>
      <c r="AD84" s="248">
        <v>4089.3211172027845</v>
      </c>
      <c r="AE84" s="248">
        <v>4110.6562304370145</v>
      </c>
      <c r="AF84" s="248">
        <v>4154.1575272071213</v>
      </c>
      <c r="AG84" s="248">
        <v>4168.417169236558</v>
      </c>
      <c r="AH84" s="248">
        <v>4182.9427955815199</v>
      </c>
      <c r="AI84" s="248">
        <v>4168.1092108113562</v>
      </c>
      <c r="AJ84" s="248">
        <v>4189.3606703545311</v>
      </c>
      <c r="AK84" s="248">
        <v>4136.5639265087439</v>
      </c>
      <c r="AL84" s="248">
        <v>4123.1437632397228</v>
      </c>
      <c r="AM84" s="248">
        <v>4095.3598226662725</v>
      </c>
      <c r="AN84" s="248">
        <v>4143.9938241002092</v>
      </c>
      <c r="AO84" s="248">
        <v>4012.8954051407695</v>
      </c>
      <c r="AP84" s="248">
        <v>3948.2163219213458</v>
      </c>
      <c r="AQ84" s="248">
        <v>3886.788857103224</v>
      </c>
      <c r="AR84" s="248">
        <v>3983.5787610864577</v>
      </c>
      <c r="AS84" s="248">
        <v>3894.5969596482596</v>
      </c>
      <c r="AT84" s="248">
        <v>3753.3829200108999</v>
      </c>
      <c r="AU84" s="248">
        <v>3777.090121078531</v>
      </c>
      <c r="AV84" s="248">
        <v>3676.4280051413657</v>
      </c>
      <c r="AW84" s="248">
        <v>3611.5356167402329</v>
      </c>
      <c r="AX84" s="248">
        <v>3715.7668155063352</v>
      </c>
      <c r="AY84" s="248"/>
      <c r="AZ84" s="248"/>
      <c r="BA84" s="248"/>
      <c r="BB84" s="248"/>
      <c r="BC84" s="248"/>
      <c r="BD84" s="248"/>
      <c r="BE84" s="248"/>
      <c r="BF84" s="248"/>
      <c r="BG84" s="108"/>
      <c r="BH84" s="204"/>
    </row>
    <row r="85" spans="22:60">
      <c r="V85" s="69"/>
      <c r="W85" s="64"/>
      <c r="X85" s="870"/>
      <c r="Y85" s="973" t="s">
        <v>441</v>
      </c>
      <c r="Z85" s="931"/>
      <c r="AA85" s="974">
        <v>6823.1755908431296</v>
      </c>
      <c r="AB85" s="974">
        <v>6834.4352222495736</v>
      </c>
      <c r="AC85" s="974">
        <v>7036.6023358985503</v>
      </c>
      <c r="AD85" s="974">
        <v>6647.3400008853778</v>
      </c>
      <c r="AE85" s="974">
        <v>7150.3933688227035</v>
      </c>
      <c r="AF85" s="974">
        <v>6854.6836721317131</v>
      </c>
      <c r="AG85" s="974">
        <v>6706.2256377131989</v>
      </c>
      <c r="AH85" s="974">
        <v>6511.2342457979221</v>
      </c>
      <c r="AI85" s="974">
        <v>6393.923196542416</v>
      </c>
      <c r="AJ85" s="974">
        <v>6651.7034752083491</v>
      </c>
      <c r="AK85" s="974">
        <v>6684.1834317234179</v>
      </c>
      <c r="AL85" s="974">
        <v>6663.4541639340232</v>
      </c>
      <c r="AM85" s="974">
        <v>7152.1239085993375</v>
      </c>
      <c r="AN85" s="974">
        <v>7517.1275089257942</v>
      </c>
      <c r="AO85" s="974">
        <v>7354.3809059340501</v>
      </c>
      <c r="AP85" s="974">
        <v>7569.5533249782757</v>
      </c>
      <c r="AQ85" s="974">
        <v>7069.2025284785304</v>
      </c>
      <c r="AR85" s="974">
        <v>7875.078141046698</v>
      </c>
      <c r="AS85" s="974">
        <v>7567.450870724042</v>
      </c>
      <c r="AT85" s="974">
        <v>7169.875395339036</v>
      </c>
      <c r="AU85" s="974">
        <v>7157.1102293709109</v>
      </c>
      <c r="AV85" s="974">
        <v>8187.2608996452809</v>
      </c>
      <c r="AW85" s="974">
        <v>8992.7810754298971</v>
      </c>
      <c r="AX85" s="974">
        <v>9152.3702676708599</v>
      </c>
      <c r="AY85" s="909"/>
      <c r="AZ85" s="909"/>
      <c r="BA85" s="909"/>
      <c r="BB85" s="909"/>
      <c r="BC85" s="909"/>
      <c r="BD85" s="909"/>
      <c r="BE85" s="909"/>
      <c r="BF85" s="909"/>
      <c r="BG85" s="109"/>
      <c r="BH85" s="204"/>
    </row>
    <row r="86" spans="22:60">
      <c r="V86" s="69"/>
      <c r="W86" s="64"/>
      <c r="X86" s="870"/>
      <c r="Y86" s="973" t="s">
        <v>440</v>
      </c>
      <c r="Z86" s="975"/>
      <c r="AA86" s="976">
        <v>4603.1382840692931</v>
      </c>
      <c r="AB86" s="976">
        <v>5078.3824840634034</v>
      </c>
      <c r="AC86" s="976">
        <v>4982.2686935111769</v>
      </c>
      <c r="AD86" s="976">
        <v>5204.8893893335326</v>
      </c>
      <c r="AE86" s="976">
        <v>5146.2715533851742</v>
      </c>
      <c r="AF86" s="976">
        <v>5439.3626872304421</v>
      </c>
      <c r="AG86" s="976">
        <v>5911.9846537745971</v>
      </c>
      <c r="AH86" s="976">
        <v>7070.3642013237195</v>
      </c>
      <c r="AI86" s="976">
        <v>5553.3197107894512</v>
      </c>
      <c r="AJ86" s="976">
        <v>5389.177021057918</v>
      </c>
      <c r="AK86" s="976">
        <v>5412.3169469871864</v>
      </c>
      <c r="AL86" s="976">
        <v>4824.8907915432401</v>
      </c>
      <c r="AM86" s="976">
        <v>5368.2813654861093</v>
      </c>
      <c r="AN86" s="976">
        <v>5382.1272055985455</v>
      </c>
      <c r="AO86" s="976">
        <v>4831.620839643916</v>
      </c>
      <c r="AP86" s="976">
        <v>4836.6354059190335</v>
      </c>
      <c r="AQ86" s="976">
        <v>4475.7398640200227</v>
      </c>
      <c r="AR86" s="976">
        <v>4218.4476473401583</v>
      </c>
      <c r="AS86" s="976">
        <v>3852.7632278070141</v>
      </c>
      <c r="AT86" s="976">
        <v>3658.8163284721745</v>
      </c>
      <c r="AU86" s="976">
        <v>3490.9086689802211</v>
      </c>
      <c r="AV86" s="976">
        <v>3453.9563273493636</v>
      </c>
      <c r="AW86" s="976">
        <v>3568.4448321098985</v>
      </c>
      <c r="AX86" s="976">
        <v>3674.7672932185246</v>
      </c>
      <c r="AY86" s="910"/>
      <c r="AZ86" s="910"/>
      <c r="BA86" s="910"/>
      <c r="BB86" s="910"/>
      <c r="BC86" s="910"/>
      <c r="BD86" s="910"/>
      <c r="BE86" s="910"/>
      <c r="BF86" s="910"/>
      <c r="BG86" s="108"/>
      <c r="BH86" s="204"/>
    </row>
    <row r="87" spans="22:60">
      <c r="V87" s="69"/>
      <c r="W87" s="64"/>
      <c r="X87" s="870"/>
      <c r="Y87" s="971" t="s">
        <v>439</v>
      </c>
      <c r="Z87" s="931"/>
      <c r="AA87" s="974">
        <v>5936.8007930628728</v>
      </c>
      <c r="AB87" s="974">
        <v>6493.2812445333539</v>
      </c>
      <c r="AC87" s="974">
        <v>6973.0085028511858</v>
      </c>
      <c r="AD87" s="974">
        <v>7296.26430175325</v>
      </c>
      <c r="AE87" s="974">
        <v>7694.8872724107396</v>
      </c>
      <c r="AF87" s="974">
        <v>8640.3448596579838</v>
      </c>
      <c r="AG87" s="974">
        <v>8505.2043091507639</v>
      </c>
      <c r="AH87" s="974">
        <v>9115.6437651832657</v>
      </c>
      <c r="AI87" s="974">
        <v>9131.6012615574164</v>
      </c>
      <c r="AJ87" s="974">
        <v>8966.3429709027387</v>
      </c>
      <c r="AK87" s="974">
        <v>9049.3345408807927</v>
      </c>
      <c r="AL87" s="974">
        <v>9223.9036736848011</v>
      </c>
      <c r="AM87" s="974">
        <v>9447.4170095132358</v>
      </c>
      <c r="AN87" s="974">
        <v>9502.73864807475</v>
      </c>
      <c r="AO87" s="974">
        <v>9094.5174552756507</v>
      </c>
      <c r="AP87" s="974">
        <v>9211.6642386219173</v>
      </c>
      <c r="AQ87" s="974">
        <v>9551.2918550828108</v>
      </c>
      <c r="AR87" s="974">
        <v>9207.2403978810144</v>
      </c>
      <c r="AS87" s="974">
        <v>8725.6543172233378</v>
      </c>
      <c r="AT87" s="974">
        <v>8254.7503666981174</v>
      </c>
      <c r="AU87" s="974">
        <v>7746.3158935210768</v>
      </c>
      <c r="AV87" s="974">
        <v>7589.7451310072529</v>
      </c>
      <c r="AW87" s="974">
        <v>8111.1647015370918</v>
      </c>
      <c r="AX87" s="974">
        <v>8642.6775493786845</v>
      </c>
      <c r="AY87" s="909"/>
      <c r="AZ87" s="909"/>
      <c r="BA87" s="909"/>
      <c r="BB87" s="909"/>
      <c r="BC87" s="909"/>
      <c r="BD87" s="909"/>
      <c r="BE87" s="909"/>
      <c r="BF87" s="909"/>
      <c r="BG87" s="109"/>
      <c r="BH87" s="204"/>
    </row>
    <row r="88" spans="22:60">
      <c r="V88" s="69"/>
      <c r="W88" s="64"/>
      <c r="X88" s="907" t="s">
        <v>428</v>
      </c>
      <c r="Y88" s="900"/>
      <c r="Z88" s="904"/>
      <c r="AA88" s="757">
        <f>SUM(AA89,AA94,AA95,AA96)</f>
        <v>102063.87482611153</v>
      </c>
      <c r="AB88" s="757">
        <f t="shared" ref="AB88:AX88" si="8">SUM(AB89,AB94,AB95,AB96)</f>
        <v>106608.17635232808</v>
      </c>
      <c r="AC88" s="757">
        <f t="shared" si="8"/>
        <v>106650.31734029368</v>
      </c>
      <c r="AD88" s="757">
        <f t="shared" si="8"/>
        <v>106521.7543365787</v>
      </c>
      <c r="AE88" s="757">
        <f t="shared" si="8"/>
        <v>110351.95558836314</v>
      </c>
      <c r="AF88" s="757">
        <f t="shared" si="8"/>
        <v>112120.3182717192</v>
      </c>
      <c r="AG88" s="757">
        <f t="shared" si="8"/>
        <v>112790.79788216522</v>
      </c>
      <c r="AH88" s="757">
        <f t="shared" si="8"/>
        <v>109634.41796129719</v>
      </c>
      <c r="AI88" s="757">
        <f t="shared" si="8"/>
        <v>107020.2440420802</v>
      </c>
      <c r="AJ88" s="757">
        <f t="shared" si="8"/>
        <v>106328.04433954225</v>
      </c>
      <c r="AK88" s="757">
        <f t="shared" si="8"/>
        <v>105036.5703829932</v>
      </c>
      <c r="AL88" s="757">
        <f t="shared" si="8"/>
        <v>104574.28697679382</v>
      </c>
      <c r="AM88" s="757">
        <f t="shared" si="8"/>
        <v>100442.35946123708</v>
      </c>
      <c r="AN88" s="757">
        <f t="shared" si="8"/>
        <v>98414.625486473407</v>
      </c>
      <c r="AO88" s="757">
        <f t="shared" si="8"/>
        <v>97775.353864880206</v>
      </c>
      <c r="AP88" s="757">
        <f t="shared" si="8"/>
        <v>96546.923324434945</v>
      </c>
      <c r="AQ88" s="757">
        <f t="shared" si="8"/>
        <v>95574.486121891066</v>
      </c>
      <c r="AR88" s="757">
        <f t="shared" si="8"/>
        <v>94846.441147862919</v>
      </c>
      <c r="AS88" s="757">
        <f t="shared" si="8"/>
        <v>91025.335176603097</v>
      </c>
      <c r="AT88" s="757">
        <f t="shared" si="8"/>
        <v>86219.676520256529</v>
      </c>
      <c r="AU88" s="757">
        <f t="shared" si="8"/>
        <v>87013.352104589765</v>
      </c>
      <c r="AV88" s="757">
        <f t="shared" si="8"/>
        <v>85544.359105876021</v>
      </c>
      <c r="AW88" s="757">
        <f t="shared" si="8"/>
        <v>86524.612807382524</v>
      </c>
      <c r="AX88" s="757">
        <f t="shared" si="8"/>
        <v>86581.773922687818</v>
      </c>
      <c r="AY88" s="757"/>
      <c r="AZ88" s="757"/>
      <c r="BA88" s="757"/>
      <c r="BB88" s="757"/>
      <c r="BC88" s="757"/>
      <c r="BD88" s="757"/>
      <c r="BE88" s="757"/>
      <c r="BF88" s="757"/>
      <c r="BG88" s="109"/>
      <c r="BH88" s="204"/>
    </row>
    <row r="89" spans="22:60">
      <c r="V89" s="69"/>
      <c r="W89" s="64"/>
      <c r="X89" s="870"/>
      <c r="Y89" s="971" t="s">
        <v>442</v>
      </c>
      <c r="Z89" s="962"/>
      <c r="AA89" s="974">
        <v>91553.923334344654</v>
      </c>
      <c r="AB89" s="974">
        <v>95962.363792607051</v>
      </c>
      <c r="AC89" s="974">
        <v>96081.431931875137</v>
      </c>
      <c r="AD89" s="974">
        <v>96295.779412741133</v>
      </c>
      <c r="AE89" s="974">
        <v>99701.514940813111</v>
      </c>
      <c r="AF89" s="974">
        <v>101109.95077531967</v>
      </c>
      <c r="AG89" s="974">
        <v>101483.88368320656</v>
      </c>
      <c r="AH89" s="974">
        <v>98449.448063481541</v>
      </c>
      <c r="AI89" s="974">
        <v>96203.142721611541</v>
      </c>
      <c r="AJ89" s="974">
        <v>95423.875867742798</v>
      </c>
      <c r="AK89" s="974">
        <v>93854.878908659055</v>
      </c>
      <c r="AL89" s="974">
        <v>93375.965923298791</v>
      </c>
      <c r="AM89" s="974">
        <v>89625.192681351851</v>
      </c>
      <c r="AN89" s="974">
        <v>87939.455956694597</v>
      </c>
      <c r="AO89" s="974">
        <v>87961.34580250112</v>
      </c>
      <c r="AP89" s="974">
        <v>86723.44166017216</v>
      </c>
      <c r="AQ89" s="974">
        <v>85648.19338191532</v>
      </c>
      <c r="AR89" s="974">
        <v>85145.43528938551</v>
      </c>
      <c r="AS89" s="974">
        <v>81909.92896068655</v>
      </c>
      <c r="AT89" s="974">
        <v>77804.396937023077</v>
      </c>
      <c r="AU89" s="974">
        <v>78212.767809500147</v>
      </c>
      <c r="AV89" s="974">
        <v>76963.30805612127</v>
      </c>
      <c r="AW89" s="974">
        <v>77653.046693887678</v>
      </c>
      <c r="AX89" s="974">
        <v>77423.559713017588</v>
      </c>
      <c r="AY89" s="909"/>
      <c r="AZ89" s="909"/>
      <c r="BA89" s="909"/>
      <c r="BB89" s="909"/>
      <c r="BC89" s="909"/>
      <c r="BD89" s="909"/>
      <c r="BE89" s="909"/>
      <c r="BF89" s="909"/>
      <c r="BG89" s="109"/>
      <c r="BH89" s="204"/>
    </row>
    <row r="90" spans="22:60">
      <c r="V90" s="69"/>
      <c r="W90" s="64"/>
      <c r="X90" s="870"/>
      <c r="Y90" s="903" t="s">
        <v>432</v>
      </c>
      <c r="Z90" s="898"/>
      <c r="AA90" s="248">
        <v>36859.477090660883</v>
      </c>
      <c r="AB90" s="248">
        <v>40092.807324276429</v>
      </c>
      <c r="AC90" s="248">
        <v>40474.375376713819</v>
      </c>
      <c r="AD90" s="248">
        <v>41476.804486824527</v>
      </c>
      <c r="AE90" s="248">
        <v>44583.342606378639</v>
      </c>
      <c r="AF90" s="248">
        <v>45728.769643147825</v>
      </c>
      <c r="AG90" s="248">
        <v>46981.053993426758</v>
      </c>
      <c r="AH90" s="248">
        <v>46411.208180109643</v>
      </c>
      <c r="AI90" s="248">
        <v>45730.898273510713</v>
      </c>
      <c r="AJ90" s="248">
        <v>46182.436396060271</v>
      </c>
      <c r="AK90" s="248">
        <v>46021.851530981454</v>
      </c>
      <c r="AL90" s="248">
        <v>46459.382629858279</v>
      </c>
      <c r="AM90" s="248">
        <v>45185.205123341591</v>
      </c>
      <c r="AN90" s="248">
        <v>45023.453671596741</v>
      </c>
      <c r="AO90" s="248">
        <v>45886.782482860981</v>
      </c>
      <c r="AP90" s="248">
        <v>45688.904610855105</v>
      </c>
      <c r="AQ90" s="248">
        <v>45724.739692849522</v>
      </c>
      <c r="AR90" s="248">
        <v>45964.625873547404</v>
      </c>
      <c r="AS90" s="248">
        <v>43765.75618707668</v>
      </c>
      <c r="AT90" s="248">
        <v>41321.937043989878</v>
      </c>
      <c r="AU90" s="248">
        <v>42296.980301992204</v>
      </c>
      <c r="AV90" s="248">
        <v>41500.231184929107</v>
      </c>
      <c r="AW90" s="248">
        <v>40820.64288023617</v>
      </c>
      <c r="AX90" s="248">
        <v>40153.935715660577</v>
      </c>
      <c r="AY90" s="248"/>
      <c r="AZ90" s="248"/>
      <c r="BA90" s="248"/>
      <c r="BB90" s="248"/>
      <c r="BC90" s="248"/>
      <c r="BD90" s="248"/>
      <c r="BE90" s="248"/>
      <c r="BF90" s="248"/>
      <c r="BG90" s="109"/>
      <c r="BH90" s="204"/>
    </row>
    <row r="91" spans="22:60">
      <c r="V91" s="69"/>
      <c r="W91" s="64"/>
      <c r="X91" s="870"/>
      <c r="Y91" s="903" t="s">
        <v>433</v>
      </c>
      <c r="Z91" s="898"/>
      <c r="AA91" s="248">
        <v>54694.446243683749</v>
      </c>
      <c r="AB91" s="248">
        <v>55869.556468330607</v>
      </c>
      <c r="AC91" s="248">
        <v>55607.056555161333</v>
      </c>
      <c r="AD91" s="248">
        <v>54818.974925916606</v>
      </c>
      <c r="AE91" s="248">
        <v>55118.172334434457</v>
      </c>
      <c r="AF91" s="248">
        <v>55381.181132171834</v>
      </c>
      <c r="AG91" s="248">
        <v>54502.829689779792</v>
      </c>
      <c r="AH91" s="248">
        <v>52038.239883371913</v>
      </c>
      <c r="AI91" s="248">
        <v>50472.244448100821</v>
      </c>
      <c r="AJ91" s="248">
        <v>49241.439471682526</v>
      </c>
      <c r="AK91" s="248">
        <v>47833.027377677608</v>
      </c>
      <c r="AL91" s="248">
        <v>46916.583293440512</v>
      </c>
      <c r="AM91" s="248">
        <v>44439.987558010245</v>
      </c>
      <c r="AN91" s="248">
        <v>42916.002285097849</v>
      </c>
      <c r="AO91" s="248">
        <v>42074.563319640147</v>
      </c>
      <c r="AP91" s="248">
        <v>41034.537049317056</v>
      </c>
      <c r="AQ91" s="248">
        <v>39923.453689065791</v>
      </c>
      <c r="AR91" s="248">
        <v>39180.809415838106</v>
      </c>
      <c r="AS91" s="248">
        <v>38144.172773609869</v>
      </c>
      <c r="AT91" s="248">
        <v>36482.459893033214</v>
      </c>
      <c r="AU91" s="248">
        <v>35915.787507507957</v>
      </c>
      <c r="AV91" s="248">
        <v>35463.076871192163</v>
      </c>
      <c r="AW91" s="248">
        <v>36832.403813651516</v>
      </c>
      <c r="AX91" s="248">
        <v>37269.623997357026</v>
      </c>
      <c r="AY91" s="248"/>
      <c r="AZ91" s="248"/>
      <c r="BA91" s="248"/>
      <c r="BB91" s="248"/>
      <c r="BC91" s="248"/>
      <c r="BD91" s="248"/>
      <c r="BE91" s="248"/>
      <c r="BF91" s="248"/>
      <c r="BG91" s="109"/>
      <c r="BH91" s="204"/>
    </row>
    <row r="92" spans="22:60">
      <c r="V92" s="69"/>
      <c r="W92" s="64"/>
      <c r="X92" s="870"/>
      <c r="Y92" s="903" t="s">
        <v>434</v>
      </c>
      <c r="Z92" s="898"/>
      <c r="AA92" s="248">
        <v>39508.829265844084</v>
      </c>
      <c r="AB92" s="248">
        <v>40501.971344646117</v>
      </c>
      <c r="AC92" s="248">
        <v>39758.175935623287</v>
      </c>
      <c r="AD92" s="248">
        <v>38810.829650538035</v>
      </c>
      <c r="AE92" s="248">
        <v>39406.472713899406</v>
      </c>
      <c r="AF92" s="248">
        <v>39607.381907999494</v>
      </c>
      <c r="AG92" s="248">
        <v>39032.499332147745</v>
      </c>
      <c r="AH92" s="248">
        <v>37233.40461217246</v>
      </c>
      <c r="AI92" s="248">
        <v>36182.822061267172</v>
      </c>
      <c r="AJ92" s="248">
        <v>35385.265216509943</v>
      </c>
      <c r="AK92" s="248">
        <v>34428.733340048399</v>
      </c>
      <c r="AL92" s="248">
        <v>33845.979917015349</v>
      </c>
      <c r="AM92" s="248">
        <v>31574.873881225863</v>
      </c>
      <c r="AN92" s="248">
        <v>30092.503004630355</v>
      </c>
      <c r="AO92" s="248">
        <v>29457.452621679771</v>
      </c>
      <c r="AP92" s="248">
        <v>28779.773648836595</v>
      </c>
      <c r="AQ92" s="248">
        <v>28042.236748413052</v>
      </c>
      <c r="AR92" s="248">
        <v>27501.341748352355</v>
      </c>
      <c r="AS92" s="248">
        <v>26680.747788787146</v>
      </c>
      <c r="AT92" s="248">
        <v>25313.345374548982</v>
      </c>
      <c r="AU92" s="248">
        <v>25061.642000845386</v>
      </c>
      <c r="AV92" s="248">
        <v>24513.967443552119</v>
      </c>
      <c r="AW92" s="248">
        <v>25566.01667824938</v>
      </c>
      <c r="AX92" s="248">
        <v>25729.555625047433</v>
      </c>
      <c r="AY92" s="248"/>
      <c r="AZ92" s="248"/>
      <c r="BA92" s="248"/>
      <c r="BB92" s="248"/>
      <c r="BC92" s="248"/>
      <c r="BD92" s="248"/>
      <c r="BE92" s="248"/>
      <c r="BF92" s="248"/>
      <c r="BG92" s="109"/>
      <c r="BH92" s="204"/>
    </row>
    <row r="93" spans="22:60">
      <c r="V93" s="69"/>
      <c r="W93" s="64"/>
      <c r="X93" s="870"/>
      <c r="Y93" s="903" t="s">
        <v>435</v>
      </c>
      <c r="Z93" s="898"/>
      <c r="AA93" s="248">
        <v>15185.616977839663</v>
      </c>
      <c r="AB93" s="248">
        <v>15367.585123684488</v>
      </c>
      <c r="AC93" s="248">
        <v>15848.880619538046</v>
      </c>
      <c r="AD93" s="248">
        <v>16008.145275378565</v>
      </c>
      <c r="AE93" s="248">
        <v>15711.699620535059</v>
      </c>
      <c r="AF93" s="248">
        <v>15773.799224172346</v>
      </c>
      <c r="AG93" s="248">
        <v>15470.330357632041</v>
      </c>
      <c r="AH93" s="248">
        <v>14804.835271199458</v>
      </c>
      <c r="AI93" s="248">
        <v>14289.42238683365</v>
      </c>
      <c r="AJ93" s="248">
        <v>13856.174255172582</v>
      </c>
      <c r="AK93" s="248">
        <v>13404.294037629203</v>
      </c>
      <c r="AL93" s="248">
        <v>13070.603376425155</v>
      </c>
      <c r="AM93" s="248">
        <v>12865.113676784387</v>
      </c>
      <c r="AN93" s="248">
        <v>12823.499280467498</v>
      </c>
      <c r="AO93" s="248">
        <v>12617.11069796037</v>
      </c>
      <c r="AP93" s="248">
        <v>12254.763400480451</v>
      </c>
      <c r="AQ93" s="248">
        <v>11881.216940652739</v>
      </c>
      <c r="AR93" s="248">
        <v>11679.467667485762</v>
      </c>
      <c r="AS93" s="248">
        <v>11463.424984822721</v>
      </c>
      <c r="AT93" s="248">
        <v>11169.11451848423</v>
      </c>
      <c r="AU93" s="248">
        <v>10854.145506662577</v>
      </c>
      <c r="AV93" s="248">
        <v>10949.10942764004</v>
      </c>
      <c r="AW93" s="248">
        <v>11266.387135402138</v>
      </c>
      <c r="AX93" s="248">
        <v>11540.068372309592</v>
      </c>
      <c r="AY93" s="248"/>
      <c r="AZ93" s="248"/>
      <c r="BA93" s="248"/>
      <c r="BB93" s="248"/>
      <c r="BC93" s="248"/>
      <c r="BD93" s="248"/>
      <c r="BE93" s="248"/>
      <c r="BF93" s="248"/>
      <c r="BG93" s="109"/>
      <c r="BH93" s="204"/>
    </row>
    <row r="94" spans="22:60">
      <c r="V94" s="69"/>
      <c r="W94" s="64"/>
      <c r="X94" s="870"/>
      <c r="Y94" s="973" t="s">
        <v>441</v>
      </c>
      <c r="Z94" s="962"/>
      <c r="AA94" s="974">
        <v>587.39019326947357</v>
      </c>
      <c r="AB94" s="974">
        <v>570.27913411941086</v>
      </c>
      <c r="AC94" s="974">
        <v>592.99895013851221</v>
      </c>
      <c r="AD94" s="974">
        <v>538.93710162829063</v>
      </c>
      <c r="AE94" s="974">
        <v>542.84687440625146</v>
      </c>
      <c r="AF94" s="974">
        <v>530.58766517496122</v>
      </c>
      <c r="AG94" s="974">
        <v>510.21802434921324</v>
      </c>
      <c r="AH94" s="974">
        <v>490.77877136526331</v>
      </c>
      <c r="AI94" s="974">
        <v>459.73796681784125</v>
      </c>
      <c r="AJ94" s="974">
        <v>471.23239409053235</v>
      </c>
      <c r="AK94" s="974">
        <v>457.84005967850561</v>
      </c>
      <c r="AL94" s="974">
        <v>469.9738129891478</v>
      </c>
      <c r="AM94" s="974">
        <v>494.38638064070307</v>
      </c>
      <c r="AN94" s="974">
        <v>510.27638038964324</v>
      </c>
      <c r="AO94" s="974">
        <v>490.15434022733888</v>
      </c>
      <c r="AP94" s="974">
        <v>499.29739151695389</v>
      </c>
      <c r="AQ94" s="974">
        <v>466.45327460867657</v>
      </c>
      <c r="AR94" s="974">
        <v>463.61453165900679</v>
      </c>
      <c r="AS94" s="974">
        <v>476.56894200928645</v>
      </c>
      <c r="AT94" s="974">
        <v>436.30356931365895</v>
      </c>
      <c r="AU94" s="974">
        <v>426.14651780136046</v>
      </c>
      <c r="AV94" s="974">
        <v>472.3585733675859</v>
      </c>
      <c r="AW94" s="974">
        <v>515.17071086649514</v>
      </c>
      <c r="AX94" s="974">
        <v>523.54185130801886</v>
      </c>
      <c r="AY94" s="909"/>
      <c r="AZ94" s="909"/>
      <c r="BA94" s="909"/>
      <c r="BB94" s="909"/>
      <c r="BC94" s="909"/>
      <c r="BD94" s="909"/>
      <c r="BE94" s="909"/>
      <c r="BF94" s="909"/>
      <c r="BG94" s="109"/>
      <c r="BH94" s="204"/>
    </row>
    <row r="95" spans="22:60">
      <c r="V95" s="69"/>
      <c r="W95" s="64"/>
      <c r="X95" s="870"/>
      <c r="Y95" s="973" t="s">
        <v>440</v>
      </c>
      <c r="Z95" s="962"/>
      <c r="AA95" s="976">
        <v>8696.9483568872911</v>
      </c>
      <c r="AB95" s="976">
        <v>8805.8541887180891</v>
      </c>
      <c r="AC95" s="976">
        <v>8657.4229335098662</v>
      </c>
      <c r="AD95" s="976">
        <v>8294.537802230594</v>
      </c>
      <c r="AE95" s="976">
        <v>8649.3192745490051</v>
      </c>
      <c r="AF95" s="976">
        <v>8841.8341112374019</v>
      </c>
      <c r="AG95" s="976">
        <v>9215.8277868884597</v>
      </c>
      <c r="AH95" s="976">
        <v>9065.6454445251566</v>
      </c>
      <c r="AI95" s="976">
        <v>8779.4903257831229</v>
      </c>
      <c r="AJ95" s="976">
        <v>8867.7615384098372</v>
      </c>
      <c r="AK95" s="976">
        <v>9096.0549708592498</v>
      </c>
      <c r="AL95" s="976">
        <v>9228.0523021263907</v>
      </c>
      <c r="AM95" s="976">
        <v>8836.3600458776691</v>
      </c>
      <c r="AN95" s="976">
        <v>8404.4546297409161</v>
      </c>
      <c r="AO95" s="976">
        <v>7754.9762797436588</v>
      </c>
      <c r="AP95" s="976">
        <v>7737.0303553678132</v>
      </c>
      <c r="AQ95" s="976">
        <v>7832.9006008161778</v>
      </c>
      <c r="AR95" s="976">
        <v>7568.8597201697221</v>
      </c>
      <c r="AS95" s="976">
        <v>7087.3534276199052</v>
      </c>
      <c r="AT95" s="976">
        <v>6452.4077105213764</v>
      </c>
      <c r="AU95" s="976">
        <v>6927.7514992560364</v>
      </c>
      <c r="AV95" s="976">
        <v>6697.2142615502462</v>
      </c>
      <c r="AW95" s="976">
        <v>6943.9890326736131</v>
      </c>
      <c r="AX95" s="976">
        <v>7128.2606647180901</v>
      </c>
      <c r="AY95" s="910"/>
      <c r="AZ95" s="910"/>
      <c r="BA95" s="910"/>
      <c r="BB95" s="910"/>
      <c r="BC95" s="910"/>
      <c r="BD95" s="910"/>
      <c r="BE95" s="910"/>
      <c r="BF95" s="910"/>
      <c r="BG95" s="109"/>
      <c r="BH95" s="204"/>
    </row>
    <row r="96" spans="22:60">
      <c r="V96" s="69"/>
      <c r="W96" s="64"/>
      <c r="X96" s="870"/>
      <c r="Y96" s="971" t="s">
        <v>439</v>
      </c>
      <c r="Z96" s="962"/>
      <c r="AA96" s="974">
        <v>1225.6129416100982</v>
      </c>
      <c r="AB96" s="974">
        <v>1269.6792368835279</v>
      </c>
      <c r="AC96" s="974">
        <v>1318.4635247701606</v>
      </c>
      <c r="AD96" s="974">
        <v>1392.5000199786737</v>
      </c>
      <c r="AE96" s="974">
        <v>1458.2744985947686</v>
      </c>
      <c r="AF96" s="974">
        <v>1637.9457199871688</v>
      </c>
      <c r="AG96" s="974">
        <v>1580.8683877209833</v>
      </c>
      <c r="AH96" s="974">
        <v>1628.545681925224</v>
      </c>
      <c r="AI96" s="974">
        <v>1577.8730278677006</v>
      </c>
      <c r="AJ96" s="974">
        <v>1565.1745392990815</v>
      </c>
      <c r="AK96" s="974">
        <v>1627.7964437963947</v>
      </c>
      <c r="AL96" s="974">
        <v>1500.2949383794851</v>
      </c>
      <c r="AM96" s="974">
        <v>1486.4203533668667</v>
      </c>
      <c r="AN96" s="974">
        <v>1560.438519648261</v>
      </c>
      <c r="AO96" s="974">
        <v>1568.8774424080937</v>
      </c>
      <c r="AP96" s="974">
        <v>1587.1539173780241</v>
      </c>
      <c r="AQ96" s="974">
        <v>1626.9388645508943</v>
      </c>
      <c r="AR96" s="974">
        <v>1668.531606648673</v>
      </c>
      <c r="AS96" s="974">
        <v>1551.4838462873615</v>
      </c>
      <c r="AT96" s="974">
        <v>1526.5683033984023</v>
      </c>
      <c r="AU96" s="974">
        <v>1446.6862780322308</v>
      </c>
      <c r="AV96" s="974">
        <v>1411.4782148369159</v>
      </c>
      <c r="AW96" s="974">
        <v>1412.4063699547369</v>
      </c>
      <c r="AX96" s="974">
        <v>1506.411693644108</v>
      </c>
      <c r="AY96" s="909"/>
      <c r="AZ96" s="909"/>
      <c r="BA96" s="909"/>
      <c r="BB96" s="909"/>
      <c r="BC96" s="909"/>
      <c r="BD96" s="909"/>
      <c r="BE96" s="909"/>
      <c r="BF96" s="909"/>
      <c r="BG96" s="109"/>
      <c r="BH96" s="204"/>
    </row>
    <row r="97" spans="22:60">
      <c r="V97" s="69"/>
      <c r="W97" s="918" t="s">
        <v>369</v>
      </c>
      <c r="X97" s="920"/>
      <c r="Y97" s="919"/>
      <c r="Z97" s="255"/>
      <c r="AA97" s="923">
        <v>131333.5392979162</v>
      </c>
      <c r="AB97" s="923">
        <v>133231.54872839752</v>
      </c>
      <c r="AC97" s="923">
        <v>140580.31846528527</v>
      </c>
      <c r="AD97" s="923">
        <v>141769.01635430401</v>
      </c>
      <c r="AE97" s="923">
        <v>149282.36421630715</v>
      </c>
      <c r="AF97" s="923">
        <v>152825.60883291159</v>
      </c>
      <c r="AG97" s="923">
        <v>152380.3532359169</v>
      </c>
      <c r="AH97" s="923">
        <v>148782.68025640154</v>
      </c>
      <c r="AI97" s="923">
        <v>148726.98662093989</v>
      </c>
      <c r="AJ97" s="923">
        <v>157275.75804205562</v>
      </c>
      <c r="AK97" s="923">
        <v>162426.16018634927</v>
      </c>
      <c r="AL97" s="923">
        <v>158791.54257385115</v>
      </c>
      <c r="AM97" s="923">
        <v>170290.79980811046</v>
      </c>
      <c r="AN97" s="923">
        <v>172415.61018978994</v>
      </c>
      <c r="AO97" s="923">
        <v>171416.30028629102</v>
      </c>
      <c r="AP97" s="923">
        <v>179898.3415395538</v>
      </c>
      <c r="AQ97" s="923">
        <v>168255.78994315563</v>
      </c>
      <c r="AR97" s="923">
        <v>183724.62589359455</v>
      </c>
      <c r="AS97" s="923">
        <v>173728.55562669819</v>
      </c>
      <c r="AT97" s="923">
        <v>163354.1408645109</v>
      </c>
      <c r="AU97" s="923">
        <v>174056.1016857576</v>
      </c>
      <c r="AV97" s="923">
        <v>191795.47816104718</v>
      </c>
      <c r="AW97" s="923">
        <v>203923.58797745407</v>
      </c>
      <c r="AX97" s="923">
        <v>201237.11771266061</v>
      </c>
      <c r="AY97" s="923"/>
      <c r="AZ97" s="923"/>
      <c r="BA97" s="923"/>
      <c r="BB97" s="923"/>
      <c r="BC97" s="923"/>
      <c r="BD97" s="923"/>
      <c r="BE97" s="923"/>
      <c r="BF97" s="923"/>
      <c r="BG97" s="109"/>
      <c r="BH97" s="204"/>
    </row>
    <row r="98" spans="22:60">
      <c r="V98" s="69"/>
      <c r="W98" s="916"/>
      <c r="X98" s="514" t="s">
        <v>444</v>
      </c>
      <c r="Y98" s="913"/>
      <c r="Z98" s="911"/>
      <c r="AA98" s="921">
        <v>27896.817404101468</v>
      </c>
      <c r="AB98" s="921">
        <v>28061.164832774197</v>
      </c>
      <c r="AC98" s="921">
        <v>30389.598119575239</v>
      </c>
      <c r="AD98" s="921">
        <v>31124.472953735825</v>
      </c>
      <c r="AE98" s="921">
        <v>31613.47424171145</v>
      </c>
      <c r="AF98" s="921">
        <v>32699.550888365993</v>
      </c>
      <c r="AG98" s="921">
        <v>35601.516573843131</v>
      </c>
      <c r="AH98" s="921">
        <v>34927.733576924889</v>
      </c>
      <c r="AI98" s="921">
        <v>34672.250196237903</v>
      </c>
      <c r="AJ98" s="921">
        <v>35861.11504948463</v>
      </c>
      <c r="AK98" s="921">
        <v>36380.418583598577</v>
      </c>
      <c r="AL98" s="921">
        <v>38489.068582345652</v>
      </c>
      <c r="AM98" s="921">
        <v>39061.908296284419</v>
      </c>
      <c r="AN98" s="921">
        <v>39031.494293767304</v>
      </c>
      <c r="AO98" s="921">
        <v>38562.882979581482</v>
      </c>
      <c r="AP98" s="921">
        <v>39509.807972471019</v>
      </c>
      <c r="AQ98" s="921">
        <v>39038.273949709335</v>
      </c>
      <c r="AR98" s="921">
        <v>40261.140381597557</v>
      </c>
      <c r="AS98" s="921">
        <v>37185.27730969301</v>
      </c>
      <c r="AT98" s="921">
        <v>38428.860460418946</v>
      </c>
      <c r="AU98" s="921">
        <v>36037.433498108287</v>
      </c>
      <c r="AV98" s="921">
        <v>42572.818344763473</v>
      </c>
      <c r="AW98" s="921">
        <v>45305.090602191631</v>
      </c>
      <c r="AX98" s="921">
        <v>43815.276999271766</v>
      </c>
      <c r="AY98" s="921"/>
      <c r="AZ98" s="921"/>
      <c r="BA98" s="921"/>
      <c r="BB98" s="921"/>
      <c r="BC98" s="921"/>
      <c r="BD98" s="921"/>
      <c r="BE98" s="921"/>
      <c r="BF98" s="921"/>
      <c r="BG98" s="912"/>
      <c r="BH98" s="204"/>
    </row>
    <row r="99" spans="22:60">
      <c r="V99" s="69"/>
      <c r="W99" s="916"/>
      <c r="X99" s="915" t="s">
        <v>445</v>
      </c>
      <c r="Y99" s="913"/>
      <c r="Z99" s="911"/>
      <c r="AA99" s="921">
        <v>81908.566400708907</v>
      </c>
      <c r="AB99" s="921">
        <v>82577.46631496698</v>
      </c>
      <c r="AC99" s="921">
        <v>87495.725946557417</v>
      </c>
      <c r="AD99" s="921">
        <v>86437.418328471176</v>
      </c>
      <c r="AE99" s="921">
        <v>92841.357655091037</v>
      </c>
      <c r="AF99" s="921">
        <v>95780.070040264385</v>
      </c>
      <c r="AG99" s="921">
        <v>100524.5634058094</v>
      </c>
      <c r="AH99" s="921">
        <v>98578.097458477947</v>
      </c>
      <c r="AI99" s="921">
        <v>99366.356136132017</v>
      </c>
      <c r="AJ99" s="921">
        <v>105845.58559727178</v>
      </c>
      <c r="AK99" s="921">
        <v>104986.68943026097</v>
      </c>
      <c r="AL99" s="921">
        <v>107636.95211513055</v>
      </c>
      <c r="AM99" s="921">
        <v>117348.17894818954</v>
      </c>
      <c r="AN99" s="921">
        <v>118077.81598002218</v>
      </c>
      <c r="AO99" s="921">
        <v>116935.03533393009</v>
      </c>
      <c r="AP99" s="921">
        <v>121714.23058602233</v>
      </c>
      <c r="AQ99" s="921">
        <v>119980.54092147632</v>
      </c>
      <c r="AR99" s="921">
        <v>127437.13776422158</v>
      </c>
      <c r="AS99" s="921">
        <v>121202.94935092737</v>
      </c>
      <c r="AT99" s="921">
        <v>120199.19471707074</v>
      </c>
      <c r="AU99" s="921">
        <v>116886.92825748744</v>
      </c>
      <c r="AV99" s="921">
        <v>131683.88910645776</v>
      </c>
      <c r="AW99" s="921">
        <v>142570.19953788671</v>
      </c>
      <c r="AX99" s="921">
        <v>138516.59775265446</v>
      </c>
      <c r="AY99" s="921"/>
      <c r="AZ99" s="921"/>
      <c r="BA99" s="921"/>
      <c r="BB99" s="921"/>
      <c r="BC99" s="921"/>
      <c r="BD99" s="921"/>
      <c r="BE99" s="921"/>
      <c r="BF99" s="921"/>
      <c r="BG99" s="912"/>
      <c r="BH99" s="204"/>
    </row>
    <row r="100" spans="22:60">
      <c r="V100" s="69"/>
      <c r="W100" s="916"/>
      <c r="X100" s="895" t="s">
        <v>446</v>
      </c>
      <c r="Y100" s="914"/>
      <c r="Z100" s="911"/>
      <c r="AA100" s="922">
        <v>25997.216015581158</v>
      </c>
      <c r="AB100" s="922">
        <v>26209.044309737928</v>
      </c>
      <c r="AC100" s="922">
        <v>27684.802251138248</v>
      </c>
      <c r="AD100" s="922">
        <v>27809.867434147407</v>
      </c>
      <c r="AE100" s="922">
        <v>29719.800958367716</v>
      </c>
      <c r="AF100" s="922">
        <v>31159.453577906446</v>
      </c>
      <c r="AG100" s="922">
        <v>32706.628953811189</v>
      </c>
      <c r="AH100" s="922">
        <v>31629.730559100572</v>
      </c>
      <c r="AI100" s="922">
        <v>31131.327114571104</v>
      </c>
      <c r="AJ100" s="922">
        <v>33435.428921234394</v>
      </c>
      <c r="AK100" s="922">
        <v>32854.113530342489</v>
      </c>
      <c r="AL100" s="922">
        <v>34509.069561454155</v>
      </c>
      <c r="AM100" s="922">
        <v>37313.462608773989</v>
      </c>
      <c r="AN100" s="922">
        <v>38146.160837832227</v>
      </c>
      <c r="AO100" s="922">
        <v>37198.852356582218</v>
      </c>
      <c r="AP100" s="922">
        <v>38943.945009248906</v>
      </c>
      <c r="AQ100" s="922">
        <v>37863.435317392214</v>
      </c>
      <c r="AR100" s="922">
        <v>39632.538600431464</v>
      </c>
      <c r="AS100" s="922">
        <v>38224.337923417224</v>
      </c>
      <c r="AT100" s="922">
        <v>37428.884313797898</v>
      </c>
      <c r="AU100" s="922">
        <v>35853.275039942964</v>
      </c>
      <c r="AV100" s="922">
        <v>42083.99492453938</v>
      </c>
      <c r="AW100" s="922">
        <v>44401.197570148128</v>
      </c>
      <c r="AX100" s="922">
        <v>44493.990042462567</v>
      </c>
      <c r="AY100" s="922"/>
      <c r="AZ100" s="922"/>
      <c r="BA100" s="922"/>
      <c r="BB100" s="922"/>
      <c r="BC100" s="922"/>
      <c r="BD100" s="922"/>
      <c r="BE100" s="922"/>
      <c r="BF100" s="922"/>
      <c r="BG100" s="912"/>
      <c r="BH100" s="204"/>
    </row>
    <row r="101" spans="22:60" ht="14.4" thickBot="1">
      <c r="V101" s="69"/>
      <c r="W101" s="917"/>
      <c r="X101" s="895" t="s">
        <v>447</v>
      </c>
      <c r="Y101" s="924"/>
      <c r="Z101" s="911"/>
      <c r="AA101" s="925">
        <f>AA97-SUM(AA98:AA100)</f>
        <v>-4469.0605224753381</v>
      </c>
      <c r="AB101" s="925">
        <f t="shared" ref="AB101:AX101" si="9">AB97-SUM(AB98:AB100)</f>
        <v>-3616.1267290815886</v>
      </c>
      <c r="AC101" s="925">
        <f t="shared" si="9"/>
        <v>-4989.8078519856499</v>
      </c>
      <c r="AD101" s="925">
        <f t="shared" si="9"/>
        <v>-3602.7423620503978</v>
      </c>
      <c r="AE101" s="925">
        <f t="shared" si="9"/>
        <v>-4892.2686388630536</v>
      </c>
      <c r="AF101" s="925">
        <f t="shared" si="9"/>
        <v>-6813.4656736252364</v>
      </c>
      <c r="AG101" s="925">
        <f t="shared" si="9"/>
        <v>-16452.355697546824</v>
      </c>
      <c r="AH101" s="925">
        <f t="shared" si="9"/>
        <v>-16352.88133810187</v>
      </c>
      <c r="AI101" s="925">
        <f t="shared" si="9"/>
        <v>-16442.946826001134</v>
      </c>
      <c r="AJ101" s="925">
        <f t="shared" si="9"/>
        <v>-17866.371525935188</v>
      </c>
      <c r="AK101" s="925">
        <f t="shared" si="9"/>
        <v>-11795.06135785277</v>
      </c>
      <c r="AL101" s="925">
        <f t="shared" si="9"/>
        <v>-21843.547685079189</v>
      </c>
      <c r="AM101" s="925">
        <f t="shared" si="9"/>
        <v>-23432.75004513748</v>
      </c>
      <c r="AN101" s="925">
        <f t="shared" si="9"/>
        <v>-22839.860921831772</v>
      </c>
      <c r="AO101" s="925">
        <f t="shared" si="9"/>
        <v>-21280.470383802778</v>
      </c>
      <c r="AP101" s="925">
        <f t="shared" si="9"/>
        <v>-20269.642028188449</v>
      </c>
      <c r="AQ101" s="925">
        <f t="shared" si="9"/>
        <v>-28626.460245422233</v>
      </c>
      <c r="AR101" s="925">
        <f t="shared" si="9"/>
        <v>-23606.190852656058</v>
      </c>
      <c r="AS101" s="925">
        <f t="shared" si="9"/>
        <v>-22884.008957339422</v>
      </c>
      <c r="AT101" s="925">
        <f t="shared" si="9"/>
        <v>-32702.798626776697</v>
      </c>
      <c r="AU101" s="925">
        <f t="shared" si="9"/>
        <v>-14721.535109781078</v>
      </c>
      <c r="AV101" s="925">
        <f t="shared" si="9"/>
        <v>-24545.224214713438</v>
      </c>
      <c r="AW101" s="925">
        <f t="shared" si="9"/>
        <v>-28352.899732772406</v>
      </c>
      <c r="AX101" s="925">
        <f t="shared" si="9"/>
        <v>-25588.747081728186</v>
      </c>
      <c r="AY101" s="925"/>
      <c r="AZ101" s="925"/>
      <c r="BA101" s="925"/>
      <c r="BB101" s="925"/>
      <c r="BC101" s="925"/>
      <c r="BD101" s="925"/>
      <c r="BE101" s="925"/>
      <c r="BF101" s="925"/>
      <c r="BG101" s="912"/>
      <c r="BH101" s="204"/>
    </row>
    <row r="102" spans="22:60">
      <c r="V102" s="802" t="s">
        <v>374</v>
      </c>
      <c r="W102" s="762"/>
      <c r="X102" s="872"/>
      <c r="Y102" s="256"/>
      <c r="Z102" s="256"/>
      <c r="AA102" s="765">
        <f t="shared" ref="AA102:AX102" si="10">SUM(AA103,AA108,AA111,AA112,AA113)</f>
        <v>63926.779901571725</v>
      </c>
      <c r="AB102" s="765">
        <f t="shared" si="10"/>
        <v>65038.076542932438</v>
      </c>
      <c r="AC102" s="765">
        <f t="shared" si="10"/>
        <v>65014.062568081667</v>
      </c>
      <c r="AD102" s="765">
        <f t="shared" si="10"/>
        <v>63688.995532405243</v>
      </c>
      <c r="AE102" s="765">
        <f t="shared" si="10"/>
        <v>65151.775481851939</v>
      </c>
      <c r="AF102" s="765">
        <f t="shared" si="10"/>
        <v>65387.04641290025</v>
      </c>
      <c r="AG102" s="765">
        <f t="shared" si="10"/>
        <v>65880.135190266024</v>
      </c>
      <c r="AH102" s="765">
        <f t="shared" si="10"/>
        <v>63183.320598198028</v>
      </c>
      <c r="AI102" s="765">
        <f t="shared" si="10"/>
        <v>57271.432328139039</v>
      </c>
      <c r="AJ102" s="765">
        <f t="shared" si="10"/>
        <v>57413.187145868826</v>
      </c>
      <c r="AK102" s="765">
        <f t="shared" si="10"/>
        <v>57880.392847687959</v>
      </c>
      <c r="AL102" s="765">
        <f t="shared" si="10"/>
        <v>56477.035136846112</v>
      </c>
      <c r="AM102" s="765">
        <f t="shared" si="10"/>
        <v>53737.032495944499</v>
      </c>
      <c r="AN102" s="765">
        <f t="shared" si="10"/>
        <v>52968.436317548229</v>
      </c>
      <c r="AO102" s="765">
        <f t="shared" si="10"/>
        <v>52834.186125492153</v>
      </c>
      <c r="AP102" s="765">
        <f t="shared" si="10"/>
        <v>53920.030059217213</v>
      </c>
      <c r="AQ102" s="765">
        <f t="shared" si="10"/>
        <v>54047.118987677626</v>
      </c>
      <c r="AR102" s="765">
        <f t="shared" si="10"/>
        <v>53260.604468585916</v>
      </c>
      <c r="AS102" s="765">
        <f t="shared" si="10"/>
        <v>49135.798165592198</v>
      </c>
      <c r="AT102" s="765">
        <f t="shared" si="10"/>
        <v>43490.863463703456</v>
      </c>
      <c r="AU102" s="765">
        <f t="shared" si="10"/>
        <v>44672.065399892417</v>
      </c>
      <c r="AV102" s="765">
        <f t="shared" si="10"/>
        <v>44541.714910867515</v>
      </c>
      <c r="AW102" s="765">
        <f t="shared" si="10"/>
        <v>44784.502569152944</v>
      </c>
      <c r="AX102" s="765">
        <f t="shared" si="10"/>
        <v>46551.386884776686</v>
      </c>
      <c r="AY102" s="765"/>
      <c r="AZ102" s="765"/>
      <c r="BA102" s="765"/>
      <c r="BB102" s="765"/>
      <c r="BC102" s="765"/>
      <c r="BD102" s="765"/>
      <c r="BE102" s="765"/>
      <c r="BF102" s="765"/>
      <c r="BG102" s="116"/>
    </row>
    <row r="103" spans="22:60">
      <c r="V103" s="72"/>
      <c r="W103" s="210" t="s">
        <v>200</v>
      </c>
      <c r="X103" s="518"/>
      <c r="Y103" s="258"/>
      <c r="Z103" s="258"/>
      <c r="AA103" s="258">
        <f t="shared" ref="AA103:AX103" si="11">SUM(AA104:AA107)</f>
        <v>49220.881932804288</v>
      </c>
      <c r="AB103" s="258">
        <f t="shared" si="11"/>
        <v>50538.958939216245</v>
      </c>
      <c r="AC103" s="258">
        <f t="shared" si="11"/>
        <v>50957.312782057117</v>
      </c>
      <c r="AD103" s="258">
        <f t="shared" si="11"/>
        <v>50243.708593815747</v>
      </c>
      <c r="AE103" s="258">
        <f t="shared" si="11"/>
        <v>51255.2140224822</v>
      </c>
      <c r="AF103" s="258">
        <f t="shared" si="11"/>
        <v>51134.502487768135</v>
      </c>
      <c r="AG103" s="258">
        <f t="shared" si="11"/>
        <v>51476.038920939398</v>
      </c>
      <c r="AH103" s="258">
        <f t="shared" si="11"/>
        <v>48825.650899062377</v>
      </c>
      <c r="AI103" s="258">
        <f t="shared" si="11"/>
        <v>43848.158269653599</v>
      </c>
      <c r="AJ103" s="258">
        <f t="shared" si="11"/>
        <v>43563.46932881829</v>
      </c>
      <c r="AK103" s="258">
        <f t="shared" si="11"/>
        <v>43897.336485083448</v>
      </c>
      <c r="AL103" s="258">
        <f t="shared" si="11"/>
        <v>42953.236882496414</v>
      </c>
      <c r="AM103" s="258">
        <f t="shared" si="11"/>
        <v>40467.095915627913</v>
      </c>
      <c r="AN103" s="258">
        <f t="shared" si="11"/>
        <v>40130.951023774433</v>
      </c>
      <c r="AO103" s="258">
        <f t="shared" si="11"/>
        <v>39804.58410068776</v>
      </c>
      <c r="AP103" s="258">
        <f t="shared" si="11"/>
        <v>41213.620089993019</v>
      </c>
      <c r="AQ103" s="258">
        <f t="shared" si="11"/>
        <v>41179.789095318512</v>
      </c>
      <c r="AR103" s="258">
        <f t="shared" si="11"/>
        <v>40182.190203249222</v>
      </c>
      <c r="AS103" s="258">
        <f t="shared" si="11"/>
        <v>37413.332199521683</v>
      </c>
      <c r="AT103" s="258">
        <f t="shared" si="11"/>
        <v>32770.036197747155</v>
      </c>
      <c r="AU103" s="258">
        <f t="shared" si="11"/>
        <v>32754.047758915254</v>
      </c>
      <c r="AV103" s="258">
        <f t="shared" si="11"/>
        <v>33103.297542223183</v>
      </c>
      <c r="AW103" s="258">
        <f t="shared" si="11"/>
        <v>33698.911433817302</v>
      </c>
      <c r="AX103" s="258">
        <f t="shared" si="11"/>
        <v>35111.88724338224</v>
      </c>
      <c r="AY103" s="258"/>
      <c r="AZ103" s="258"/>
      <c r="BA103" s="258"/>
      <c r="BB103" s="258"/>
      <c r="BC103" s="258"/>
      <c r="BD103" s="258"/>
      <c r="BE103" s="258"/>
      <c r="BF103" s="258"/>
      <c r="BG103" s="117"/>
    </row>
    <row r="104" spans="22:60">
      <c r="V104" s="72"/>
      <c r="W104" s="502"/>
      <c r="X104" s="873" t="s">
        <v>91</v>
      </c>
      <c r="Y104" s="267"/>
      <c r="Z104" s="267"/>
      <c r="AA104" s="267">
        <f>'3.Allocated_CO2-Sector'!AA55</f>
        <v>38701.103416042592</v>
      </c>
      <c r="AB104" s="267">
        <f>'3.Allocated_CO2-Sector'!AB55</f>
        <v>40346.744742035473</v>
      </c>
      <c r="AC104" s="267">
        <f>'3.Allocated_CO2-Sector'!AC55</f>
        <v>41665.79114506545</v>
      </c>
      <c r="AD104" s="267">
        <f>'3.Allocated_CO2-Sector'!AD55</f>
        <v>41224.494256585334</v>
      </c>
      <c r="AE104" s="267">
        <f>'3.Allocated_CO2-Sector'!AE55</f>
        <v>42297.116417365723</v>
      </c>
      <c r="AF104" s="267">
        <f>'3.Allocated_CO2-Sector'!AF55</f>
        <v>42142.02726535382</v>
      </c>
      <c r="AG104" s="267">
        <f>'3.Allocated_CO2-Sector'!AG55</f>
        <v>42559.539804125336</v>
      </c>
      <c r="AH104" s="267">
        <f>'3.Allocated_CO2-Sector'!AH55</f>
        <v>39926.083389390726</v>
      </c>
      <c r="AI104" s="267">
        <f>'3.Allocated_CO2-Sector'!AI55</f>
        <v>35362.599382577479</v>
      </c>
      <c r="AJ104" s="267">
        <f>'3.Allocated_CO2-Sector'!AJ55</f>
        <v>35010.124942594921</v>
      </c>
      <c r="AK104" s="267">
        <f>'3.Allocated_CO2-Sector'!AK55</f>
        <v>35085.742906855594</v>
      </c>
      <c r="AL104" s="267">
        <f>'3.Allocated_CO2-Sector'!AL55</f>
        <v>34374.185269382258</v>
      </c>
      <c r="AM104" s="267">
        <f>'3.Allocated_CO2-Sector'!AM55</f>
        <v>32417.253435765444</v>
      </c>
      <c r="AN104" s="267">
        <f>'3.Allocated_CO2-Sector'!AN55</f>
        <v>31935.273453308597</v>
      </c>
      <c r="AO104" s="267">
        <f>'3.Allocated_CO2-Sector'!AO55</f>
        <v>31276.189983420805</v>
      </c>
      <c r="AP104" s="267">
        <f>'3.Allocated_CO2-Sector'!AP55</f>
        <v>32279.645554026018</v>
      </c>
      <c r="AQ104" s="267">
        <f>'3.Allocated_CO2-Sector'!AQ55</f>
        <v>31990.873871774482</v>
      </c>
      <c r="AR104" s="267">
        <f>'3.Allocated_CO2-Sector'!AR55</f>
        <v>30658.349937916188</v>
      </c>
      <c r="AS104" s="267">
        <f>'3.Allocated_CO2-Sector'!AS55</f>
        <v>28552.561480293498</v>
      </c>
      <c r="AT104" s="267">
        <f>'3.Allocated_CO2-Sector'!AT55</f>
        <v>25308.481718967807</v>
      </c>
      <c r="AU104" s="267">
        <f>'3.Allocated_CO2-Sector'!AU55</f>
        <v>24321.270937421363</v>
      </c>
      <c r="AV104" s="267">
        <f>'3.Allocated_CO2-Sector'!AV55</f>
        <v>24982.895526650263</v>
      </c>
      <c r="AW104" s="267">
        <f>'3.Allocated_CO2-Sector'!AW55</f>
        <v>25624.79533860795</v>
      </c>
      <c r="AX104" s="267">
        <f>'3.Allocated_CO2-Sector'!AX55</f>
        <v>26805.206128279013</v>
      </c>
      <c r="AY104" s="267"/>
      <c r="AZ104" s="267"/>
      <c r="BA104" s="267"/>
      <c r="BB104" s="267"/>
      <c r="BC104" s="267"/>
      <c r="BD104" s="267"/>
      <c r="BE104" s="267"/>
      <c r="BF104" s="267"/>
      <c r="BG104" s="108"/>
    </row>
    <row r="105" spans="22:60">
      <c r="V105" s="72"/>
      <c r="W105" s="502"/>
      <c r="X105" s="874" t="s">
        <v>92</v>
      </c>
      <c r="Y105" s="268"/>
      <c r="Z105" s="268"/>
      <c r="AA105" s="267">
        <f>'3.Allocated_CO2-Sector'!AA56</f>
        <v>6658.3638706390029</v>
      </c>
      <c r="AB105" s="267">
        <f>'3.Allocated_CO2-Sector'!AB56</f>
        <v>6508.8090144031476</v>
      </c>
      <c r="AC105" s="267">
        <f>'3.Allocated_CO2-Sector'!AC56</f>
        <v>5931.5047509044698</v>
      </c>
      <c r="AD105" s="267">
        <f>'3.Allocated_CO2-Sector'!AD56</f>
        <v>5828.2736480384492</v>
      </c>
      <c r="AE105" s="267">
        <f>'3.Allocated_CO2-Sector'!AE56</f>
        <v>5726.191567305209</v>
      </c>
      <c r="AF105" s="267">
        <f>'3.Allocated_CO2-Sector'!AF56</f>
        <v>5781.1656137906684</v>
      </c>
      <c r="AG105" s="267">
        <f>'3.Allocated_CO2-Sector'!AG56</f>
        <v>5775.1205181834675</v>
      </c>
      <c r="AH105" s="267">
        <f>'3.Allocated_CO2-Sector'!AH56</f>
        <v>5889.6072919743592</v>
      </c>
      <c r="AI105" s="267">
        <f>'3.Allocated_CO2-Sector'!AI56</f>
        <v>5624.6115934791187</v>
      </c>
      <c r="AJ105" s="267">
        <f>'3.Allocated_CO2-Sector'!AJ56</f>
        <v>5689.4608795279291</v>
      </c>
      <c r="AK105" s="267">
        <f>'3.Allocated_CO2-Sector'!AK56</f>
        <v>5885.7658130875043</v>
      </c>
      <c r="AL105" s="267">
        <f>'3.Allocated_CO2-Sector'!AL56</f>
        <v>5581.4427399085453</v>
      </c>
      <c r="AM105" s="267">
        <f>'3.Allocated_CO2-Sector'!AM56</f>
        <v>5591.7174471994394</v>
      </c>
      <c r="AN105" s="267">
        <f>'3.Allocated_CO2-Sector'!AN56</f>
        <v>5996.4476199672417</v>
      </c>
      <c r="AO105" s="267">
        <f>'3.Allocated_CO2-Sector'!AO56</f>
        <v>6383.2664373212792</v>
      </c>
      <c r="AP105" s="267">
        <f>'3.Allocated_CO2-Sector'!AP56</f>
        <v>6629.694676762093</v>
      </c>
      <c r="AQ105" s="267">
        <f>'3.Allocated_CO2-Sector'!AQ56</f>
        <v>6771.8293900256458</v>
      </c>
      <c r="AR105" s="267">
        <f>'3.Allocated_CO2-Sector'!AR56</f>
        <v>6995.190181115614</v>
      </c>
      <c r="AS105" s="267">
        <f>'3.Allocated_CO2-Sector'!AS56</f>
        <v>6575.9323285435421</v>
      </c>
      <c r="AT105" s="267">
        <f>'3.Allocated_CO2-Sector'!AT56</f>
        <v>5351.6720543522533</v>
      </c>
      <c r="AU105" s="267">
        <f>'3.Allocated_CO2-Sector'!AU56</f>
        <v>6269.5731552448651</v>
      </c>
      <c r="AV105" s="267">
        <f>'3.Allocated_CO2-Sector'!AV56</f>
        <v>5881.582182297876</v>
      </c>
      <c r="AW105" s="267">
        <f>'3.Allocated_CO2-Sector'!AW56</f>
        <v>5665.6382118123511</v>
      </c>
      <c r="AX105" s="267">
        <f>'3.Allocated_CO2-Sector'!AX56</f>
        <v>5693.1510099991028</v>
      </c>
      <c r="AY105" s="267"/>
      <c r="AZ105" s="267"/>
      <c r="BA105" s="267"/>
      <c r="BB105" s="267"/>
      <c r="BC105" s="267"/>
      <c r="BD105" s="267"/>
      <c r="BE105" s="267"/>
      <c r="BF105" s="267"/>
      <c r="BG105" s="109"/>
    </row>
    <row r="106" spans="22:60">
      <c r="V106" s="72"/>
      <c r="W106" s="502"/>
      <c r="X106" s="875" t="s">
        <v>307</v>
      </c>
      <c r="Y106" s="268"/>
      <c r="Z106" s="268"/>
      <c r="AA106" s="267">
        <f>'3.Allocated_CO2-Sector'!AA57</f>
        <v>153.23811980400001</v>
      </c>
      <c r="AB106" s="267">
        <f>'3.Allocated_CO2-Sector'!AB57</f>
        <v>150.21445569125001</v>
      </c>
      <c r="AC106" s="267">
        <f>'3.Allocated_CO2-Sector'!AC57</f>
        <v>142.972601266</v>
      </c>
      <c r="AD106" s="267">
        <f>'3.Allocated_CO2-Sector'!AD57</f>
        <v>140.69751003375001</v>
      </c>
      <c r="AE106" s="267">
        <f>'3.Allocated_CO2-Sector'!AE57</f>
        <v>138.86180994400002</v>
      </c>
      <c r="AF106" s="267">
        <f>'3.Allocated_CO2-Sector'!AF57</f>
        <v>136.02799322724999</v>
      </c>
      <c r="AG106" s="267">
        <f>'3.Allocated_CO2-Sector'!AG57</f>
        <v>134.36318918000001</v>
      </c>
      <c r="AH106" s="267">
        <f>'3.Allocated_CO2-Sector'!AH57</f>
        <v>128.16455786199998</v>
      </c>
      <c r="AI106" s="267">
        <f>'3.Allocated_CO2-Sector'!AI57</f>
        <v>107.83680857399999</v>
      </c>
      <c r="AJ106" s="267">
        <f>'3.Allocated_CO2-Sector'!AJ57</f>
        <v>110.65522026375</v>
      </c>
      <c r="AK106" s="267">
        <f>'3.Allocated_CO2-Sector'!AK57</f>
        <v>107.053336071</v>
      </c>
      <c r="AL106" s="267">
        <f>'3.Allocated_CO2-Sector'!AL57</f>
        <v>105.83582936758363</v>
      </c>
      <c r="AM106" s="267">
        <f>'3.Allocated_CO2-Sector'!AM57</f>
        <v>103.85850450776152</v>
      </c>
      <c r="AN106" s="267">
        <f>'3.Allocated_CO2-Sector'!AN57</f>
        <v>123.66558603093708</v>
      </c>
      <c r="AO106" s="267">
        <f>'3.Allocated_CO2-Sector'!AO57</f>
        <v>127.77597305214331</v>
      </c>
      <c r="AP106" s="267">
        <f>'3.Allocated_CO2-Sector'!AP57</f>
        <v>122.20187972482198</v>
      </c>
      <c r="AQ106" s="267">
        <f>'3.Allocated_CO2-Sector'!AQ57</f>
        <v>116.77747904015021</v>
      </c>
      <c r="AR106" s="267">
        <f>'3.Allocated_CO2-Sector'!AR57</f>
        <v>103.59297881777165</v>
      </c>
      <c r="AS106" s="267">
        <f>'3.Allocated_CO2-Sector'!AS57</f>
        <v>82.167338809521368</v>
      </c>
      <c r="AT106" s="267">
        <f>'3.Allocated_CO2-Sector'!AT57</f>
        <v>64.471252814959186</v>
      </c>
      <c r="AU106" s="267">
        <f>'3.Allocated_CO2-Sector'!AU57</f>
        <v>78.334601388765009</v>
      </c>
      <c r="AV106" s="267">
        <f>'3.Allocated_CO2-Sector'!AV57</f>
        <v>79.572439304789995</v>
      </c>
      <c r="AW106" s="267">
        <f>'3.Allocated_CO2-Sector'!AW57</f>
        <v>86.013905289399986</v>
      </c>
      <c r="AX106" s="267">
        <f>'3.Allocated_CO2-Sector'!AX57</f>
        <v>93.267683687199991</v>
      </c>
      <c r="AY106" s="267"/>
      <c r="AZ106" s="267"/>
      <c r="BA106" s="267"/>
      <c r="BB106" s="267"/>
      <c r="BC106" s="267"/>
      <c r="BD106" s="267"/>
      <c r="BE106" s="267"/>
      <c r="BF106" s="267"/>
      <c r="BG106" s="108"/>
    </row>
    <row r="107" spans="22:60">
      <c r="V107" s="72"/>
      <c r="W107" s="503"/>
      <c r="X107" s="876" t="s">
        <v>460</v>
      </c>
      <c r="Y107" s="269"/>
      <c r="Z107" s="269"/>
      <c r="AA107" s="267">
        <f>'3.Allocated_CO2-Sector'!AA58</f>
        <v>3708.1765263186926</v>
      </c>
      <c r="AB107" s="267">
        <f>'3.Allocated_CO2-Sector'!AB58</f>
        <v>3533.1907270863771</v>
      </c>
      <c r="AC107" s="267">
        <f>'3.Allocated_CO2-Sector'!AC58</f>
        <v>3217.0442848211978</v>
      </c>
      <c r="AD107" s="267">
        <f>'3.Allocated_CO2-Sector'!AD58</f>
        <v>3050.2431791582135</v>
      </c>
      <c r="AE107" s="267">
        <f>'3.Allocated_CO2-Sector'!AE58</f>
        <v>3093.0442278672708</v>
      </c>
      <c r="AF107" s="267">
        <f>'3.Allocated_CO2-Sector'!AF58</f>
        <v>3075.2816153963959</v>
      </c>
      <c r="AG107" s="267">
        <f>'3.Allocated_CO2-Sector'!AG58</f>
        <v>3007.0154094505901</v>
      </c>
      <c r="AH107" s="267">
        <f>'3.Allocated_CO2-Sector'!AH58</f>
        <v>2881.7956598352926</v>
      </c>
      <c r="AI107" s="267">
        <f>'3.Allocated_CO2-Sector'!AI58</f>
        <v>2753.1104850230049</v>
      </c>
      <c r="AJ107" s="267">
        <f>'3.Allocated_CO2-Sector'!AJ58</f>
        <v>2753.2282864316944</v>
      </c>
      <c r="AK107" s="267">
        <f>'3.Allocated_CO2-Sector'!AK58</f>
        <v>2818.774429069344</v>
      </c>
      <c r="AL107" s="267">
        <f>'3.Allocated_CO2-Sector'!AL58</f>
        <v>2891.7730438380254</v>
      </c>
      <c r="AM107" s="267">
        <f>'3.Allocated_CO2-Sector'!AM58</f>
        <v>2354.2665281552713</v>
      </c>
      <c r="AN107" s="267">
        <f>'3.Allocated_CO2-Sector'!AN58</f>
        <v>2075.5643644676502</v>
      </c>
      <c r="AO107" s="267">
        <f>'3.Allocated_CO2-Sector'!AO58</f>
        <v>2017.3517068935328</v>
      </c>
      <c r="AP107" s="267">
        <f>'3.Allocated_CO2-Sector'!AP58</f>
        <v>2182.0779794800856</v>
      </c>
      <c r="AQ107" s="267">
        <f>'3.Allocated_CO2-Sector'!AQ58</f>
        <v>2300.3083544782326</v>
      </c>
      <c r="AR107" s="267">
        <f>'3.Allocated_CO2-Sector'!AR58</f>
        <v>2425.0571053996468</v>
      </c>
      <c r="AS107" s="267">
        <f>'3.Allocated_CO2-Sector'!AS58</f>
        <v>2202.6710518751174</v>
      </c>
      <c r="AT107" s="267">
        <f>'3.Allocated_CO2-Sector'!AT58</f>
        <v>2045.4111716121363</v>
      </c>
      <c r="AU107" s="267">
        <f>'3.Allocated_CO2-Sector'!AU58</f>
        <v>2084.8690648602601</v>
      </c>
      <c r="AV107" s="267">
        <f>'3.Allocated_CO2-Sector'!AV58</f>
        <v>2159.2473939702572</v>
      </c>
      <c r="AW107" s="267">
        <f>'3.Allocated_CO2-Sector'!AW58</f>
        <v>2322.4639781075998</v>
      </c>
      <c r="AX107" s="267">
        <f>'3.Allocated_CO2-Sector'!AX58</f>
        <v>2520.2624214169236</v>
      </c>
      <c r="AY107" s="267"/>
      <c r="AZ107" s="267"/>
      <c r="BA107" s="267"/>
      <c r="BB107" s="267"/>
      <c r="BC107" s="267"/>
      <c r="BD107" s="267"/>
      <c r="BE107" s="267"/>
      <c r="BF107" s="267"/>
      <c r="BG107" s="109"/>
    </row>
    <row r="108" spans="22:60">
      <c r="V108" s="72"/>
      <c r="W108" s="504" t="s">
        <v>81</v>
      </c>
      <c r="X108" s="523"/>
      <c r="Y108" s="264"/>
      <c r="Z108" s="264"/>
      <c r="AA108" s="263">
        <v>6976.7392775741373</v>
      </c>
      <c r="AB108" s="263">
        <v>6949.8288291439412</v>
      </c>
      <c r="AC108" s="263">
        <v>6801.0335427212449</v>
      </c>
      <c r="AD108" s="263">
        <v>6346.4656634622397</v>
      </c>
      <c r="AE108" s="263">
        <v>6765.8469537634464</v>
      </c>
      <c r="AF108" s="263">
        <v>6941.3944102822879</v>
      </c>
      <c r="AG108" s="263">
        <v>7044.5635318035675</v>
      </c>
      <c r="AH108" s="263">
        <v>7029.1917997522596</v>
      </c>
      <c r="AI108" s="263">
        <v>6396.0472395387951</v>
      </c>
      <c r="AJ108" s="263">
        <v>6906.0610224154989</v>
      </c>
      <c r="AK108" s="263">
        <v>6771.2177725959664</v>
      </c>
      <c r="AL108" s="263">
        <v>6310.9663984689914</v>
      </c>
      <c r="AM108" s="263">
        <v>6217.5745888601687</v>
      </c>
      <c r="AN108" s="263">
        <v>6015.2858054980497</v>
      </c>
      <c r="AO108" s="263">
        <v>6097.0144230049646</v>
      </c>
      <c r="AP108" s="263">
        <v>5757.3738172331432</v>
      </c>
      <c r="AQ108" s="263">
        <v>5838.472010137064</v>
      </c>
      <c r="AR108" s="263">
        <v>5931.0312756971953</v>
      </c>
      <c r="AS108" s="263">
        <v>5073.5039392361386</v>
      </c>
      <c r="AT108" s="263">
        <v>4837.1676816604713</v>
      </c>
      <c r="AU108" s="263">
        <v>5389.64207134347</v>
      </c>
      <c r="AV108" s="263">
        <v>5067.052519667156</v>
      </c>
      <c r="AW108" s="263">
        <v>4617.793792071845</v>
      </c>
      <c r="AX108" s="263">
        <v>4757.4782925073614</v>
      </c>
      <c r="AY108" s="263"/>
      <c r="AZ108" s="263"/>
      <c r="BA108" s="263"/>
      <c r="BB108" s="263"/>
      <c r="BC108" s="263"/>
      <c r="BD108" s="263"/>
      <c r="BE108" s="263"/>
      <c r="BF108" s="263"/>
      <c r="BG108" s="108"/>
    </row>
    <row r="109" spans="22:60">
      <c r="V109" s="72"/>
      <c r="W109" s="506"/>
      <c r="X109" s="873" t="s">
        <v>94</v>
      </c>
      <c r="Y109" s="267"/>
      <c r="Z109" s="267"/>
      <c r="AA109" s="267">
        <f>'3.Allocated_CO2-Sector'!AA60</f>
        <v>3415.9647954547263</v>
      </c>
      <c r="AB109" s="267">
        <f>'3.Allocated_CO2-Sector'!AB60</f>
        <v>3362.2450836964763</v>
      </c>
      <c r="AC109" s="267">
        <f>'3.Allocated_CO2-Sector'!AC60</f>
        <v>3389.6622568879811</v>
      </c>
      <c r="AD109" s="267">
        <f>'3.Allocated_CO2-Sector'!AD60</f>
        <v>3215.7617554918893</v>
      </c>
      <c r="AE109" s="267">
        <f>'3.Allocated_CO2-Sector'!AE60</f>
        <v>3421.7058201059876</v>
      </c>
      <c r="AF109" s="267">
        <f>'3.Allocated_CO2-Sector'!AF60</f>
        <v>3455.7311845199329</v>
      </c>
      <c r="AG109" s="267">
        <f>'3.Allocated_CO2-Sector'!AG60</f>
        <v>3481.0703981591801</v>
      </c>
      <c r="AH109" s="267">
        <f>'3.Allocated_CO2-Sector'!AH60</f>
        <v>3391.4144586473922</v>
      </c>
      <c r="AI109" s="267">
        <f>'3.Allocated_CO2-Sector'!AI60</f>
        <v>3007.3838059071368</v>
      </c>
      <c r="AJ109" s="267">
        <f>'3.Allocated_CO2-Sector'!AJ60</f>
        <v>3305.1376515600991</v>
      </c>
      <c r="AK109" s="267">
        <f>'3.Allocated_CO2-Sector'!AK60</f>
        <v>3183.0712598808195</v>
      </c>
      <c r="AL109" s="267">
        <f>'3.Allocated_CO2-Sector'!AL60</f>
        <v>2967.6928263043269</v>
      </c>
      <c r="AM109" s="267">
        <f>'3.Allocated_CO2-Sector'!AM60</f>
        <v>2735.829694464479</v>
      </c>
      <c r="AN109" s="267">
        <f>'3.Allocated_CO2-Sector'!AN60</f>
        <v>2457.0750376351916</v>
      </c>
      <c r="AO109" s="267">
        <f>'3.Allocated_CO2-Sector'!AO60</f>
        <v>2466.5204063738406</v>
      </c>
      <c r="AP109" s="267">
        <f>'3.Allocated_CO2-Sector'!AP60</f>
        <v>2163.5904622113367</v>
      </c>
      <c r="AQ109" s="267">
        <f>'3.Allocated_CO2-Sector'!AQ60</f>
        <v>2196.240473420381</v>
      </c>
      <c r="AR109" s="267">
        <f>'3.Allocated_CO2-Sector'!AR60</f>
        <v>2255.897996460219</v>
      </c>
      <c r="AS109" s="267">
        <f>'3.Allocated_CO2-Sector'!AS60</f>
        <v>2003.5568247993585</v>
      </c>
      <c r="AT109" s="267">
        <f>'3.Allocated_CO2-Sector'!AT60</f>
        <v>1919.7536297047582</v>
      </c>
      <c r="AU109" s="267">
        <f>'3.Allocated_CO2-Sector'!AU60</f>
        <v>2119.2525946780574</v>
      </c>
      <c r="AV109" s="267">
        <f>'3.Allocated_CO2-Sector'!AV60</f>
        <v>2004.4154689092252</v>
      </c>
      <c r="AW109" s="267">
        <f>'3.Allocated_CO2-Sector'!AW60</f>
        <v>1851.5943895709561</v>
      </c>
      <c r="AX109" s="267">
        <f>'3.Allocated_CO2-Sector'!AX60</f>
        <v>1929.7512921329001</v>
      </c>
      <c r="AY109" s="267"/>
      <c r="AZ109" s="267"/>
      <c r="BA109" s="267"/>
      <c r="BB109" s="267"/>
      <c r="BC109" s="267"/>
      <c r="BD109" s="267"/>
      <c r="BE109" s="267"/>
      <c r="BF109" s="267"/>
      <c r="BG109" s="109"/>
    </row>
    <row r="110" spans="22:60">
      <c r="V110" s="72"/>
      <c r="W110" s="507"/>
      <c r="X110" s="876" t="s">
        <v>313</v>
      </c>
      <c r="Y110" s="269"/>
      <c r="Z110" s="269"/>
      <c r="AA110" s="267">
        <f>'3.Allocated_CO2-Sector'!AA61</f>
        <v>3560.774482119411</v>
      </c>
      <c r="AB110" s="267">
        <f>'3.Allocated_CO2-Sector'!AB61</f>
        <v>3587.5837454474649</v>
      </c>
      <c r="AC110" s="267">
        <f>'3.Allocated_CO2-Sector'!AC61</f>
        <v>3411.3712858332638</v>
      </c>
      <c r="AD110" s="267">
        <f>'3.Allocated_CO2-Sector'!AD61</f>
        <v>3130.7039079703504</v>
      </c>
      <c r="AE110" s="267">
        <f>'3.Allocated_CO2-Sector'!AE61</f>
        <v>3344.1411336574588</v>
      </c>
      <c r="AF110" s="267">
        <f>'3.Allocated_CO2-Sector'!AF61</f>
        <v>3485.6632257623551</v>
      </c>
      <c r="AG110" s="267">
        <f>'3.Allocated_CO2-Sector'!AG61</f>
        <v>3563.4931336443874</v>
      </c>
      <c r="AH110" s="267">
        <f>'3.Allocated_CO2-Sector'!AH61</f>
        <v>3637.7773411048674</v>
      </c>
      <c r="AI110" s="267">
        <f>'3.Allocated_CO2-Sector'!AI61</f>
        <v>3388.6634336316583</v>
      </c>
      <c r="AJ110" s="267">
        <f>'3.Allocated_CO2-Sector'!AJ61</f>
        <v>3600.9233708553998</v>
      </c>
      <c r="AK110" s="267">
        <f>'3.Allocated_CO2-Sector'!AK61</f>
        <v>3588.1465127151469</v>
      </c>
      <c r="AL110" s="267">
        <f>'3.Allocated_CO2-Sector'!AL61</f>
        <v>3343.2735721646645</v>
      </c>
      <c r="AM110" s="267">
        <f>'3.Allocated_CO2-Sector'!AM61</f>
        <v>3481.7448943956897</v>
      </c>
      <c r="AN110" s="267">
        <f>'3.Allocated_CO2-Sector'!AN61</f>
        <v>3558.2107678628581</v>
      </c>
      <c r="AO110" s="267">
        <f>'3.Allocated_CO2-Sector'!AO61</f>
        <v>3630.4940166311239</v>
      </c>
      <c r="AP110" s="267">
        <f>'3.Allocated_CO2-Sector'!AP61</f>
        <v>3593.7833550218065</v>
      </c>
      <c r="AQ110" s="267">
        <f>'3.Allocated_CO2-Sector'!AQ61</f>
        <v>3642.231536716683</v>
      </c>
      <c r="AR110" s="267">
        <f>'3.Allocated_CO2-Sector'!AR61</f>
        <v>3675.1332792369763</v>
      </c>
      <c r="AS110" s="267">
        <f>'3.Allocated_CO2-Sector'!AS61</f>
        <v>3069.9471144367799</v>
      </c>
      <c r="AT110" s="267">
        <f>'3.Allocated_CO2-Sector'!AT61</f>
        <v>2917.4140519557131</v>
      </c>
      <c r="AU110" s="267">
        <f>'3.Allocated_CO2-Sector'!AU61</f>
        <v>3270.3894766654125</v>
      </c>
      <c r="AV110" s="267">
        <f>'3.Allocated_CO2-Sector'!AV61</f>
        <v>3062.6370507579309</v>
      </c>
      <c r="AW110" s="267">
        <f>'3.Allocated_CO2-Sector'!AW61</f>
        <v>2766.1994025008889</v>
      </c>
      <c r="AX110" s="267">
        <f>'3.Allocated_CO2-Sector'!AX61</f>
        <v>2827.7270003744616</v>
      </c>
      <c r="AY110" s="267"/>
      <c r="AZ110" s="267"/>
      <c r="BA110" s="267"/>
      <c r="BB110" s="267"/>
      <c r="BC110" s="267"/>
      <c r="BD110" s="267"/>
      <c r="BE110" s="267"/>
      <c r="BF110" s="267"/>
      <c r="BG110" s="108"/>
    </row>
    <row r="111" spans="22:60">
      <c r="V111" s="72"/>
      <c r="W111" s="653" t="s">
        <v>201</v>
      </c>
      <c r="X111" s="877"/>
      <c r="Y111" s="655"/>
      <c r="Z111" s="655"/>
      <c r="AA111" s="655">
        <f>'3.Allocated_CO2-Sector'!AA62</f>
        <v>7272.6777564109443</v>
      </c>
      <c r="AB111" s="655">
        <f>'3.Allocated_CO2-Sector'!AB62</f>
        <v>7091.3051068401783</v>
      </c>
      <c r="AC111" s="655">
        <f>'3.Allocated_CO2-Sector'!AC62</f>
        <v>6795.7544395749819</v>
      </c>
      <c r="AD111" s="655">
        <f>'3.Allocated_CO2-Sector'!AD62</f>
        <v>6651.9740947452492</v>
      </c>
      <c r="AE111" s="655">
        <f>'3.Allocated_CO2-Sector'!AE62</f>
        <v>6655.8034928775596</v>
      </c>
      <c r="AF111" s="655">
        <f>'3.Allocated_CO2-Sector'!AF62</f>
        <v>6849.3419323986427</v>
      </c>
      <c r="AG111" s="655">
        <f>'3.Allocated_CO2-Sector'!AG62</f>
        <v>6870.4038236900651</v>
      </c>
      <c r="AH111" s="655">
        <f>'3.Allocated_CO2-Sector'!AH62</f>
        <v>6834.1510240677953</v>
      </c>
      <c r="AI111" s="655">
        <f>'3.Allocated_CO2-Sector'!AI62</f>
        <v>6545.6066837270355</v>
      </c>
      <c r="AJ111" s="655">
        <f>'3.Allocated_CO2-Sector'!AJ62</f>
        <v>6463.3276871717408</v>
      </c>
      <c r="AK111" s="655">
        <f>'3.Allocated_CO2-Sector'!AK62</f>
        <v>6739.8565165465679</v>
      </c>
      <c r="AL111" s="655">
        <f>'3.Allocated_CO2-Sector'!AL62</f>
        <v>6762.8904670449056</v>
      </c>
      <c r="AM111" s="655">
        <f>'3.Allocated_CO2-Sector'!AM62</f>
        <v>6598.2052502054285</v>
      </c>
      <c r="AN111" s="655">
        <f>'3.Allocated_CO2-Sector'!AN62</f>
        <v>6366.8929099048455</v>
      </c>
      <c r="AO111" s="655">
        <f>'3.Allocated_CO2-Sector'!AO62</f>
        <v>6483.6261181309301</v>
      </c>
      <c r="AP111" s="655">
        <f>'3.Allocated_CO2-Sector'!AP62</f>
        <v>6498.0266564312305</v>
      </c>
      <c r="AQ111" s="655">
        <f>'3.Allocated_CO2-Sector'!AQ62</f>
        <v>6573.5583062552014</v>
      </c>
      <c r="AR111" s="655">
        <f>'3.Allocated_CO2-Sector'!AR62</f>
        <v>6704.7480687177622</v>
      </c>
      <c r="AS111" s="655">
        <f>'3.Allocated_CO2-Sector'!AS62</f>
        <v>6248.4496119238083</v>
      </c>
      <c r="AT111" s="655">
        <f>'3.Allocated_CO2-Sector'!AT62</f>
        <v>5479.4483505469589</v>
      </c>
      <c r="AU111" s="655">
        <f>'3.Allocated_CO2-Sector'!AU62</f>
        <v>6113.672177937824</v>
      </c>
      <c r="AV111" s="655">
        <f>'3.Allocated_CO2-Sector'!AV62</f>
        <v>5979.8892906385936</v>
      </c>
      <c r="AW111" s="655">
        <f>'3.Allocated_CO2-Sector'!AW62</f>
        <v>6102.395489816101</v>
      </c>
      <c r="AX111" s="655">
        <f>'3.Allocated_CO2-Sector'!AX62</f>
        <v>6300.6042054179907</v>
      </c>
      <c r="AY111" s="655"/>
      <c r="AZ111" s="655"/>
      <c r="BA111" s="655"/>
      <c r="BB111" s="655"/>
      <c r="BC111" s="655"/>
      <c r="BD111" s="655"/>
      <c r="BE111" s="655"/>
      <c r="BF111" s="655"/>
      <c r="BG111" s="109"/>
    </row>
    <row r="112" spans="22:60">
      <c r="V112" s="72"/>
      <c r="W112" s="662" t="s">
        <v>308</v>
      </c>
      <c r="X112" s="878"/>
      <c r="Y112" s="672"/>
      <c r="Z112" s="672"/>
      <c r="AA112" s="672">
        <f>'3.Allocated_CO2-Sector'!AA63</f>
        <v>392.2115747823533</v>
      </c>
      <c r="AB112" s="672">
        <f>'3.Allocated_CO2-Sector'!AB63</f>
        <v>391.20870773207713</v>
      </c>
      <c r="AC112" s="672">
        <f>'3.Allocated_CO2-Sector'!AC63</f>
        <v>394.69191372831608</v>
      </c>
      <c r="AD112" s="672">
        <f>'3.Allocated_CO2-Sector'!AD63</f>
        <v>387.28455038200428</v>
      </c>
      <c r="AE112" s="672">
        <f>'3.Allocated_CO2-Sector'!AE63</f>
        <v>408.11427272873993</v>
      </c>
      <c r="AF112" s="672">
        <f>'3.Allocated_CO2-Sector'!AF63</f>
        <v>390.26991245118251</v>
      </c>
      <c r="AG112" s="672">
        <f>'3.Allocated_CO2-Sector'!AG63</f>
        <v>409.45497383298971</v>
      </c>
      <c r="AH112" s="672">
        <f>'3.Allocated_CO2-Sector'!AH63</f>
        <v>408.23503531559572</v>
      </c>
      <c r="AI112" s="672">
        <f>'3.Allocated_CO2-Sector'!AI63</f>
        <v>395.12518521960675</v>
      </c>
      <c r="AJ112" s="672">
        <f>'3.Allocated_CO2-Sector'!AJ63</f>
        <v>391.00347746330442</v>
      </c>
      <c r="AK112" s="672">
        <f>'3.Allocated_CO2-Sector'!AK63</f>
        <v>385.48037346198004</v>
      </c>
      <c r="AL112" s="672">
        <f>'3.Allocated_CO2-Sector'!AL63</f>
        <v>371.72499883580087</v>
      </c>
      <c r="AM112" s="672">
        <f>'3.Allocated_CO2-Sector'!AM63</f>
        <v>374.28831125098873</v>
      </c>
      <c r="AN112" s="672">
        <f>'3.Allocated_CO2-Sector'!AN63</f>
        <v>369.97784837089449</v>
      </c>
      <c r="AO112" s="672">
        <f>'3.Allocated_CO2-Sector'!AO63</f>
        <v>362.66948366849522</v>
      </c>
      <c r="AP112" s="672">
        <f>'3.Allocated_CO2-Sector'!AP63</f>
        <v>360.95837555982268</v>
      </c>
      <c r="AQ112" s="672">
        <f>'3.Allocated_CO2-Sector'!AQ63</f>
        <v>367.77988596684736</v>
      </c>
      <c r="AR112" s="672">
        <f>'3.Allocated_CO2-Sector'!AR63</f>
        <v>356.47324092173704</v>
      </c>
      <c r="AS112" s="672">
        <f>'3.Allocated_CO2-Sector'!AS63</f>
        <v>328.96592491056629</v>
      </c>
      <c r="AT112" s="672">
        <f>'3.Allocated_CO2-Sector'!AT63</f>
        <v>332.91800374885946</v>
      </c>
      <c r="AU112" s="672">
        <f>'3.Allocated_CO2-Sector'!AU63</f>
        <v>338.84905169587074</v>
      </c>
      <c r="AV112" s="672">
        <f>'3.Allocated_CO2-Sector'!AV63</f>
        <v>315.66639833858193</v>
      </c>
      <c r="AW112" s="672">
        <f>'3.Allocated_CO2-Sector'!AW63</f>
        <v>288.99320344769791</v>
      </c>
      <c r="AX112" s="672">
        <f>'3.Allocated_CO2-Sector'!AX63</f>
        <v>299.08829346909516</v>
      </c>
      <c r="AY112" s="672"/>
      <c r="AZ112" s="672"/>
      <c r="BA112" s="672"/>
      <c r="BB112" s="672"/>
      <c r="BC112" s="672"/>
      <c r="BD112" s="672"/>
      <c r="BE112" s="672"/>
      <c r="BF112" s="672"/>
      <c r="BG112" s="195"/>
    </row>
    <row r="113" spans="22:59" ht="14.4" thickBot="1">
      <c r="V113" s="768"/>
      <c r="W113" s="773" t="s">
        <v>309</v>
      </c>
      <c r="X113" s="879"/>
      <c r="Y113" s="650"/>
      <c r="Z113" s="650"/>
      <c r="AA113" s="650">
        <f>'3.Allocated_CO2-Sector'!AA64</f>
        <v>64.269360000000034</v>
      </c>
      <c r="AB113" s="650">
        <f>'3.Allocated_CO2-Sector'!AB64</f>
        <v>66.774960000000021</v>
      </c>
      <c r="AC113" s="650">
        <f>'3.Allocated_CO2-Sector'!AC64</f>
        <v>65.269890000000032</v>
      </c>
      <c r="AD113" s="650">
        <f>'3.Allocated_CO2-Sector'!AD64</f>
        <v>59.562630000000013</v>
      </c>
      <c r="AE113" s="650">
        <f>'3.Allocated_CO2-Sector'!AE64</f>
        <v>66.796740000000028</v>
      </c>
      <c r="AF113" s="650">
        <f>'3.Allocated_CO2-Sector'!AF64</f>
        <v>71.53767000000002</v>
      </c>
      <c r="AG113" s="650">
        <f>'3.Allocated_CO2-Sector'!AG64</f>
        <v>79.673940000000016</v>
      </c>
      <c r="AH113" s="650">
        <f>'3.Allocated_CO2-Sector'!AH64</f>
        <v>86.091840000000047</v>
      </c>
      <c r="AI113" s="650">
        <f>'3.Allocated_CO2-Sector'!AI64</f>
        <v>86.494950000000074</v>
      </c>
      <c r="AJ113" s="650">
        <f>'3.Allocated_CO2-Sector'!AJ64</f>
        <v>89.325630000000018</v>
      </c>
      <c r="AK113" s="650">
        <f>'3.Allocated_CO2-Sector'!AK64</f>
        <v>86.501700000000056</v>
      </c>
      <c r="AL113" s="650">
        <f>'3.Allocated_CO2-Sector'!AL64</f>
        <v>78.216390000000018</v>
      </c>
      <c r="AM113" s="650">
        <f>'3.Allocated_CO2-Sector'!AM64</f>
        <v>79.868430000000075</v>
      </c>
      <c r="AN113" s="650">
        <f>'3.Allocated_CO2-Sector'!AN64</f>
        <v>85.328729999999979</v>
      </c>
      <c r="AO113" s="650">
        <f>'3.Allocated_CO2-Sector'!AO64</f>
        <v>86.292000000000002</v>
      </c>
      <c r="AP113" s="650">
        <f>'3.Allocated_CO2-Sector'!AP64</f>
        <v>90.051119999999997</v>
      </c>
      <c r="AQ113" s="650">
        <f>'3.Allocated_CO2-Sector'!AQ64</f>
        <v>87.519690000000054</v>
      </c>
      <c r="AR113" s="650">
        <f>'3.Allocated_CO2-Sector'!AR64</f>
        <v>86.161680000000047</v>
      </c>
      <c r="AS113" s="650">
        <f>'3.Allocated_CO2-Sector'!AS64</f>
        <v>71.546490000000006</v>
      </c>
      <c r="AT113" s="650">
        <f>'3.Allocated_CO2-Sector'!AT64</f>
        <v>71.293230000000023</v>
      </c>
      <c r="AU113" s="650">
        <f>'3.Allocated_CO2-Sector'!AU64</f>
        <v>75.854340000000036</v>
      </c>
      <c r="AV113" s="650">
        <f>'3.Allocated_CO2-Sector'!AV64</f>
        <v>75.809160000000048</v>
      </c>
      <c r="AW113" s="650">
        <f>'3.Allocated_CO2-Sector'!AW64</f>
        <v>76.408650000000023</v>
      </c>
      <c r="AX113" s="650">
        <f>'3.Allocated_CO2-Sector'!AX64</f>
        <v>82.328850000000017</v>
      </c>
      <c r="AY113" s="650"/>
      <c r="AZ113" s="650"/>
      <c r="BA113" s="650"/>
      <c r="BB113" s="650"/>
      <c r="BC113" s="650"/>
      <c r="BD113" s="650"/>
      <c r="BE113" s="650"/>
      <c r="BF113" s="650"/>
      <c r="BG113" s="118"/>
    </row>
    <row r="114" spans="22:59">
      <c r="V114" s="801" t="s">
        <v>314</v>
      </c>
      <c r="W114" s="774"/>
      <c r="X114" s="927"/>
      <c r="Y114" s="926"/>
      <c r="Z114" s="667"/>
      <c r="AA114" s="776">
        <f t="shared" ref="AA114:AX114" si="12">SUM(AA115:AA116)</f>
        <v>608.8830323714285</v>
      </c>
      <c r="AB114" s="776">
        <f t="shared" si="12"/>
        <v>547.87568817142858</v>
      </c>
      <c r="AC114" s="776">
        <f t="shared" si="12"/>
        <v>493.0069734857143</v>
      </c>
      <c r="AD114" s="776">
        <f t="shared" si="12"/>
        <v>523.52121873333328</v>
      </c>
      <c r="AE114" s="776">
        <f t="shared" si="12"/>
        <v>342.54281495238104</v>
      </c>
      <c r="AF114" s="776">
        <f t="shared" si="12"/>
        <v>359.12538566666672</v>
      </c>
      <c r="AG114" s="776">
        <f t="shared" si="12"/>
        <v>349.6185054476191</v>
      </c>
      <c r="AH114" s="776">
        <f t="shared" si="12"/>
        <v>371.50371699047616</v>
      </c>
      <c r="AI114" s="776">
        <f t="shared" si="12"/>
        <v>376.93193486666661</v>
      </c>
      <c r="AJ114" s="776">
        <f t="shared" si="12"/>
        <v>370.29462349523817</v>
      </c>
      <c r="AK114" s="776">
        <f t="shared" si="12"/>
        <v>442.53070567619039</v>
      </c>
      <c r="AL114" s="776">
        <f t="shared" si="12"/>
        <v>367.68445549523807</v>
      </c>
      <c r="AM114" s="776">
        <f t="shared" si="12"/>
        <v>408.14204954285714</v>
      </c>
      <c r="AN114" s="776">
        <f t="shared" si="12"/>
        <v>430.18884228571432</v>
      </c>
      <c r="AO114" s="776">
        <f t="shared" si="12"/>
        <v>402.22257040952377</v>
      </c>
      <c r="AP114" s="776">
        <f t="shared" si="12"/>
        <v>410.55994037142864</v>
      </c>
      <c r="AQ114" s="776">
        <f t="shared" si="12"/>
        <v>383.4825898095238</v>
      </c>
      <c r="AR114" s="776">
        <f t="shared" si="12"/>
        <v>500.07924591428571</v>
      </c>
      <c r="AS114" s="776">
        <f t="shared" si="12"/>
        <v>439.97515058095235</v>
      </c>
      <c r="AT114" s="776">
        <f t="shared" si="12"/>
        <v>390.10057879047622</v>
      </c>
      <c r="AU114" s="776">
        <f t="shared" si="12"/>
        <v>402.94034859047622</v>
      </c>
      <c r="AV114" s="776">
        <f t="shared" si="12"/>
        <v>408.54127652380953</v>
      </c>
      <c r="AW114" s="776">
        <f t="shared" si="12"/>
        <v>531.74034665714294</v>
      </c>
      <c r="AX114" s="776">
        <f t="shared" si="12"/>
        <v>531.74034665714294</v>
      </c>
      <c r="AY114" s="776"/>
      <c r="AZ114" s="776"/>
      <c r="BA114" s="776"/>
      <c r="BB114" s="776"/>
      <c r="BC114" s="776"/>
      <c r="BD114" s="776"/>
      <c r="BE114" s="776"/>
      <c r="BF114" s="776"/>
      <c r="BG114" s="108"/>
    </row>
    <row r="115" spans="22:59">
      <c r="V115" s="769"/>
      <c r="W115" s="669" t="s">
        <v>311</v>
      </c>
      <c r="X115" s="880"/>
      <c r="Y115" s="670"/>
      <c r="Z115" s="670"/>
      <c r="AA115" s="267">
        <f>'3.Allocated_CO2-Sector'!AA66</f>
        <v>550.23920379999993</v>
      </c>
      <c r="AB115" s="267">
        <f>'3.Allocated_CO2-Sector'!AB66</f>
        <v>527.37032626666667</v>
      </c>
      <c r="AC115" s="267">
        <f>'3.Allocated_CO2-Sector'!AC66</f>
        <v>477.13732586666669</v>
      </c>
      <c r="AD115" s="267">
        <f>'3.Allocated_CO2-Sector'!AD66</f>
        <v>481.58261873333328</v>
      </c>
      <c r="AE115" s="267">
        <f>'3.Allocated_CO2-Sector'!AE66</f>
        <v>292.75650066666674</v>
      </c>
      <c r="AF115" s="267">
        <f>'3.Allocated_CO2-Sector'!AF66</f>
        <v>303.52845233333341</v>
      </c>
      <c r="AG115" s="267">
        <f>'3.Allocated_CO2-Sector'!AG66</f>
        <v>292.73561973333341</v>
      </c>
      <c r="AH115" s="267">
        <f>'3.Allocated_CO2-Sector'!AH66</f>
        <v>303.65330746666666</v>
      </c>
      <c r="AI115" s="267">
        <f>'3.Allocated_CO2-Sector'!AI66</f>
        <v>300.00380153333327</v>
      </c>
      <c r="AJ115" s="267">
        <f>'3.Allocated_CO2-Sector'!AJ66</f>
        <v>293.56731873333337</v>
      </c>
      <c r="AK115" s="267">
        <f>'3.Allocated_CO2-Sector'!AK66</f>
        <v>332.90198186666657</v>
      </c>
      <c r="AL115" s="267">
        <f>'3.Allocated_CO2-Sector'!AL66</f>
        <v>247.34728406666662</v>
      </c>
      <c r="AM115" s="267">
        <f>'3.Allocated_CO2-Sector'!AM66</f>
        <v>269.91772573333333</v>
      </c>
      <c r="AN115" s="267">
        <f>'3.Allocated_CO2-Sector'!AN66</f>
        <v>246.39832800000002</v>
      </c>
      <c r="AO115" s="267">
        <f>'3.Allocated_CO2-Sector'!AO66</f>
        <v>236.30097993333328</v>
      </c>
      <c r="AP115" s="267">
        <f>'3.Allocated_CO2-Sector'!AP66</f>
        <v>231.29451180000001</v>
      </c>
      <c r="AQ115" s="267">
        <f>'3.Allocated_CO2-Sector'!AQ66</f>
        <v>230.36059933333334</v>
      </c>
      <c r="AR115" s="267">
        <f>'3.Allocated_CO2-Sector'!AR66</f>
        <v>325.00062686666666</v>
      </c>
      <c r="AS115" s="267">
        <f>'3.Allocated_CO2-Sector'!AS66</f>
        <v>305.7365982</v>
      </c>
      <c r="AT115" s="267">
        <f>'3.Allocated_CO2-Sector'!AT66</f>
        <v>270.15270260000005</v>
      </c>
      <c r="AU115" s="267">
        <f>'3.Allocated_CO2-Sector'!AU66</f>
        <v>242.88427239999999</v>
      </c>
      <c r="AV115" s="267">
        <f>'3.Allocated_CO2-Sector'!AV66</f>
        <v>246.77580033333334</v>
      </c>
      <c r="AW115" s="267">
        <f>'3.Allocated_CO2-Sector'!AW66</f>
        <v>369.97487046666669</v>
      </c>
      <c r="AX115" s="267">
        <f>'3.Allocated_CO2-Sector'!AX66</f>
        <v>369.97487046666669</v>
      </c>
      <c r="AY115" s="267"/>
      <c r="AZ115" s="267"/>
      <c r="BA115" s="267"/>
      <c r="BB115" s="267"/>
      <c r="BC115" s="267"/>
      <c r="BD115" s="267"/>
      <c r="BE115" s="267"/>
      <c r="BF115" s="267"/>
      <c r="BG115" s="109"/>
    </row>
    <row r="116" spans="22:59" ht="14.4" thickBot="1">
      <c r="V116" s="770"/>
      <c r="W116" s="772" t="s">
        <v>312</v>
      </c>
      <c r="X116" s="881"/>
      <c r="Y116" s="666"/>
      <c r="Z116" s="666"/>
      <c r="AA116" s="267">
        <f>'3.Allocated_CO2-Sector'!AA67</f>
        <v>58.643828571428571</v>
      </c>
      <c r="AB116" s="267">
        <f>'3.Allocated_CO2-Sector'!AB67</f>
        <v>20.505361904761902</v>
      </c>
      <c r="AC116" s="267">
        <f>'3.Allocated_CO2-Sector'!AC67</f>
        <v>15.869647619047624</v>
      </c>
      <c r="AD116" s="267">
        <f>'3.Allocated_CO2-Sector'!AD67</f>
        <v>41.938600000000008</v>
      </c>
      <c r="AE116" s="267">
        <f>'3.Allocated_CO2-Sector'!AE67</f>
        <v>49.786314285714298</v>
      </c>
      <c r="AF116" s="267">
        <f>'3.Allocated_CO2-Sector'!AF67</f>
        <v>55.59693333333334</v>
      </c>
      <c r="AG116" s="267">
        <f>'3.Allocated_CO2-Sector'!AG67</f>
        <v>56.88288571428572</v>
      </c>
      <c r="AH116" s="267">
        <f>'3.Allocated_CO2-Sector'!AH67</f>
        <v>67.850409523809532</v>
      </c>
      <c r="AI116" s="267">
        <f>'3.Allocated_CO2-Sector'!AI67</f>
        <v>76.928133333333349</v>
      </c>
      <c r="AJ116" s="267">
        <f>'3.Allocated_CO2-Sector'!AJ67</f>
        <v>76.727304761904776</v>
      </c>
      <c r="AK116" s="267">
        <f>'3.Allocated_CO2-Sector'!AK67</f>
        <v>109.62872380952382</v>
      </c>
      <c r="AL116" s="267">
        <f>'3.Allocated_CO2-Sector'!AL67</f>
        <v>120.33717142857144</v>
      </c>
      <c r="AM116" s="267">
        <f>'3.Allocated_CO2-Sector'!AM67</f>
        <v>138.22432380952381</v>
      </c>
      <c r="AN116" s="267">
        <f>'3.Allocated_CO2-Sector'!AN67</f>
        <v>183.79051428571429</v>
      </c>
      <c r="AO116" s="267">
        <f>'3.Allocated_CO2-Sector'!AO67</f>
        <v>165.92159047619046</v>
      </c>
      <c r="AP116" s="267">
        <f>'3.Allocated_CO2-Sector'!AP67</f>
        <v>179.2654285714286</v>
      </c>
      <c r="AQ116" s="267">
        <f>'3.Allocated_CO2-Sector'!AQ67</f>
        <v>153.12199047619049</v>
      </c>
      <c r="AR116" s="267">
        <f>'3.Allocated_CO2-Sector'!AR67</f>
        <v>175.07861904761904</v>
      </c>
      <c r="AS116" s="267">
        <f>'3.Allocated_CO2-Sector'!AS67</f>
        <v>134.23855238095237</v>
      </c>
      <c r="AT116" s="267">
        <f>'3.Allocated_CO2-Sector'!AT67</f>
        <v>119.94787619047619</v>
      </c>
      <c r="AU116" s="267">
        <f>'3.Allocated_CO2-Sector'!AU67</f>
        <v>160.05607619047623</v>
      </c>
      <c r="AV116" s="267">
        <f>'3.Allocated_CO2-Sector'!AV67</f>
        <v>161.76547619047619</v>
      </c>
      <c r="AW116" s="267">
        <f>'3.Allocated_CO2-Sector'!AW67</f>
        <v>161.76547619047619</v>
      </c>
      <c r="AX116" s="267">
        <f>'3.Allocated_CO2-Sector'!AX67</f>
        <v>161.76547619047619</v>
      </c>
      <c r="AY116" s="267"/>
      <c r="AZ116" s="267"/>
      <c r="BA116" s="267"/>
      <c r="BB116" s="267"/>
      <c r="BC116" s="267"/>
      <c r="BD116" s="267"/>
      <c r="BE116" s="267"/>
      <c r="BF116" s="267"/>
      <c r="BG116" s="108"/>
    </row>
    <row r="117" spans="22:59">
      <c r="V117" s="800" t="s">
        <v>373</v>
      </c>
      <c r="W117" s="778"/>
      <c r="X117" s="882"/>
      <c r="Y117" s="283"/>
      <c r="Z117" s="283"/>
      <c r="AA117" s="781">
        <f t="shared" ref="AA117:AX117" si="13">SUM(AA118:AA120)</f>
        <v>22442.24850647711</v>
      </c>
      <c r="AB117" s="781">
        <f t="shared" si="13"/>
        <v>22772.197932579678</v>
      </c>
      <c r="AC117" s="781">
        <f t="shared" si="13"/>
        <v>24185.910196671524</v>
      </c>
      <c r="AD117" s="781">
        <f t="shared" si="13"/>
        <v>23707.083316130578</v>
      </c>
      <c r="AE117" s="781">
        <f t="shared" si="13"/>
        <v>26885.936655655431</v>
      </c>
      <c r="AF117" s="781">
        <f t="shared" si="13"/>
        <v>27440.469095845197</v>
      </c>
      <c r="AG117" s="781">
        <f t="shared" si="13"/>
        <v>28149.040447543841</v>
      </c>
      <c r="AH117" s="781">
        <f t="shared" si="13"/>
        <v>29490.905484674193</v>
      </c>
      <c r="AI117" s="781">
        <f t="shared" si="13"/>
        <v>29874.765113239671</v>
      </c>
      <c r="AJ117" s="781">
        <f t="shared" si="13"/>
        <v>29939.582269965387</v>
      </c>
      <c r="AK117" s="781">
        <f t="shared" si="13"/>
        <v>31061.232310627696</v>
      </c>
      <c r="AL117" s="781">
        <f t="shared" si="13"/>
        <v>30851.188800154923</v>
      </c>
      <c r="AM117" s="781">
        <f t="shared" si="13"/>
        <v>31102.248097184147</v>
      </c>
      <c r="AN117" s="781">
        <f t="shared" si="13"/>
        <v>31861.906549380794</v>
      </c>
      <c r="AO117" s="781">
        <f t="shared" si="13"/>
        <v>31054.425986611608</v>
      </c>
      <c r="AP117" s="781">
        <f t="shared" si="13"/>
        <v>30064.351555127843</v>
      </c>
      <c r="AQ117" s="781">
        <f t="shared" si="13"/>
        <v>28281.64463178072</v>
      </c>
      <c r="AR117" s="781">
        <f t="shared" si="13"/>
        <v>28838.669705385604</v>
      </c>
      <c r="AS117" s="781">
        <f t="shared" si="13"/>
        <v>30178.492318356228</v>
      </c>
      <c r="AT117" s="781">
        <f t="shared" si="13"/>
        <v>26394.130873730384</v>
      </c>
      <c r="AU117" s="781">
        <f t="shared" si="13"/>
        <v>26887.718242593393</v>
      </c>
      <c r="AV117" s="781">
        <f t="shared" si="13"/>
        <v>26674.370624650233</v>
      </c>
      <c r="AW117" s="781">
        <f t="shared" si="13"/>
        <v>28493.980868370556</v>
      </c>
      <c r="AX117" s="781">
        <f t="shared" si="13"/>
        <v>28081.144703839629</v>
      </c>
      <c r="AY117" s="781"/>
      <c r="AZ117" s="781"/>
      <c r="BA117" s="781"/>
      <c r="BB117" s="781"/>
      <c r="BC117" s="781"/>
      <c r="BD117" s="781"/>
      <c r="BE117" s="781"/>
      <c r="BF117" s="781"/>
      <c r="BG117" s="109"/>
    </row>
    <row r="118" spans="22:59">
      <c r="V118" s="771"/>
      <c r="W118" s="508" t="s">
        <v>202</v>
      </c>
      <c r="X118" s="883"/>
      <c r="Y118" s="513"/>
      <c r="Z118" s="513"/>
      <c r="AA118" s="267">
        <f>'3.Allocated_CO2-Sector'!AA69</f>
        <v>12424.358243728177</v>
      </c>
      <c r="AB118" s="267">
        <f>'3.Allocated_CO2-Sector'!AB69</f>
        <v>12457.050510604888</v>
      </c>
      <c r="AC118" s="267">
        <f>'3.Allocated_CO2-Sector'!AC69</f>
        <v>13491.881913312984</v>
      </c>
      <c r="AD118" s="267">
        <f>'3.Allocated_CO2-Sector'!AD69</f>
        <v>13262.715116842475</v>
      </c>
      <c r="AE118" s="267">
        <f>'3.Allocated_CO2-Sector'!AE69</f>
        <v>15754.880913536417</v>
      </c>
      <c r="AF118" s="267">
        <f>'3.Allocated_CO2-Sector'!AF69</f>
        <v>16041.025518136634</v>
      </c>
      <c r="AG118" s="267">
        <f>'3.Allocated_CO2-Sector'!AG69</f>
        <v>16484.720502588574</v>
      </c>
      <c r="AH118" s="267">
        <f>'3.Allocated_CO2-Sector'!AH69</f>
        <v>17056.889437872578</v>
      </c>
      <c r="AI118" s="267">
        <f>'3.Allocated_CO2-Sector'!AI69</f>
        <v>17086.230257302534</v>
      </c>
      <c r="AJ118" s="267">
        <f>'3.Allocated_CO2-Sector'!AJ69</f>
        <v>16840.903510565735</v>
      </c>
      <c r="AK118" s="267">
        <f>'3.Allocated_CO2-Sector'!AK69</f>
        <v>16986.229817081476</v>
      </c>
      <c r="AL118" s="267">
        <f>'3.Allocated_CO2-Sector'!AL69</f>
        <v>15758.925761223079</v>
      </c>
      <c r="AM118" s="267">
        <f>'3.Allocated_CO2-Sector'!AM69</f>
        <v>15193.066976590777</v>
      </c>
      <c r="AN118" s="267">
        <f>'3.Allocated_CO2-Sector'!AN69</f>
        <v>15190.869708625942</v>
      </c>
      <c r="AO118" s="267">
        <f>'3.Allocated_CO2-Sector'!AO69</f>
        <v>14647.17085090535</v>
      </c>
      <c r="AP118" s="267">
        <f>'3.Allocated_CO2-Sector'!AP69</f>
        <v>14103.002910356574</v>
      </c>
      <c r="AQ118" s="267">
        <f>'3.Allocated_CO2-Sector'!AQ69</f>
        <v>13247.818669515505</v>
      </c>
      <c r="AR118" s="267">
        <f>'3.Allocated_CO2-Sector'!AR69</f>
        <v>13089.878400817819</v>
      </c>
      <c r="AS118" s="267">
        <f>'3.Allocated_CO2-Sector'!AS69</f>
        <v>14733.951178914316</v>
      </c>
      <c r="AT118" s="267">
        <f>'3.Allocated_CO2-Sector'!AT69</f>
        <v>12039.880392420035</v>
      </c>
      <c r="AU118" s="267">
        <f>'3.Allocated_CO2-Sector'!AU69</f>
        <v>12548.562923161116</v>
      </c>
      <c r="AV118" s="267">
        <f>'3.Allocated_CO2-Sector'!AV69</f>
        <v>12060.19073019845</v>
      </c>
      <c r="AW118" s="267">
        <f>'3.Allocated_CO2-Sector'!AW69</f>
        <v>12645.925647944541</v>
      </c>
      <c r="AX118" s="267">
        <f>'3.Allocated_CO2-Sector'!AX69</f>
        <v>12760.069780713417</v>
      </c>
      <c r="AY118" s="267"/>
      <c r="AZ118" s="267"/>
      <c r="BA118" s="267"/>
      <c r="BB118" s="267"/>
      <c r="BC118" s="267"/>
      <c r="BD118" s="267"/>
      <c r="BE118" s="267"/>
      <c r="BF118" s="267"/>
      <c r="BG118" s="108"/>
    </row>
    <row r="119" spans="22:59">
      <c r="V119" s="771"/>
      <c r="W119" s="510" t="s">
        <v>203</v>
      </c>
      <c r="X119" s="874"/>
      <c r="Y119" s="511"/>
      <c r="Z119" s="511"/>
      <c r="AA119" s="267">
        <f>'3.Allocated_CO2-Sector'!AA70</f>
        <v>702.83026999291678</v>
      </c>
      <c r="AB119" s="267">
        <f>'3.Allocated_CO2-Sector'!AB70</f>
        <v>686.44620024230187</v>
      </c>
      <c r="AC119" s="267">
        <f>'3.Allocated_CO2-Sector'!AC70</f>
        <v>698.89764571316766</v>
      </c>
      <c r="AD119" s="267">
        <f>'3.Allocated_CO2-Sector'!AD70</f>
        <v>680.74547632983922</v>
      </c>
      <c r="AE119" s="267">
        <f>'3.Allocated_CO2-Sector'!AE70</f>
        <v>701.91349393186852</v>
      </c>
      <c r="AF119" s="267">
        <f>'3.Allocated_CO2-Sector'!AF70</f>
        <v>667.82873473264453</v>
      </c>
      <c r="AG119" s="267">
        <f>'3.Allocated_CO2-Sector'!AG70</f>
        <v>640.46784939712438</v>
      </c>
      <c r="AH119" s="267">
        <f>'3.Allocated_CO2-Sector'!AH70</f>
        <v>655.23057167867137</v>
      </c>
      <c r="AI119" s="267">
        <f>'3.Allocated_CO2-Sector'!AI70</f>
        <v>609.1187236752379</v>
      </c>
      <c r="AJ119" s="267">
        <f>'3.Allocated_CO2-Sector'!AJ70</f>
        <v>652.57502705106276</v>
      </c>
      <c r="AK119" s="267">
        <f>'3.Allocated_CO2-Sector'!AK70</f>
        <v>655.91443265909516</v>
      </c>
      <c r="AL119" s="267">
        <f>'3.Allocated_CO2-Sector'!AL70</f>
        <v>630.52981102330273</v>
      </c>
      <c r="AM119" s="267">
        <f>'3.Allocated_CO2-Sector'!AM70</f>
        <v>577.04643230948568</v>
      </c>
      <c r="AN119" s="267">
        <f>'3.Allocated_CO2-Sector'!AN70</f>
        <v>516.5268173218675</v>
      </c>
      <c r="AO119" s="267">
        <f>'3.Allocated_CO2-Sector'!AO70</f>
        <v>506.69926841574829</v>
      </c>
      <c r="AP119" s="267">
        <f>'3.Allocated_CO2-Sector'!AP70</f>
        <v>506.81438218982044</v>
      </c>
      <c r="AQ119" s="267">
        <f>'3.Allocated_CO2-Sector'!AQ70</f>
        <v>522.35987148863205</v>
      </c>
      <c r="AR119" s="267">
        <f>'3.Allocated_CO2-Sector'!AR70</f>
        <v>561.19836242802796</v>
      </c>
      <c r="AS119" s="267">
        <f>'3.Allocated_CO2-Sector'!AS70</f>
        <v>530.41167542322773</v>
      </c>
      <c r="AT119" s="267">
        <f>'3.Allocated_CO2-Sector'!AT70</f>
        <v>513.68788841490209</v>
      </c>
      <c r="AU119" s="267">
        <f>'3.Allocated_CO2-Sector'!AU70</f>
        <v>526.91409091663695</v>
      </c>
      <c r="AV119" s="267">
        <f>'3.Allocated_CO2-Sector'!AV70</f>
        <v>524.12535460171284</v>
      </c>
      <c r="AW119" s="267">
        <f>'3.Allocated_CO2-Sector'!AW70</f>
        <v>515.06514707278666</v>
      </c>
      <c r="AX119" s="267">
        <f>'3.Allocated_CO2-Sector'!AX70</f>
        <v>546.6137313915815</v>
      </c>
      <c r="AY119" s="267"/>
      <c r="AZ119" s="267"/>
      <c r="BA119" s="267"/>
      <c r="BB119" s="267"/>
      <c r="BC119" s="267"/>
      <c r="BD119" s="267"/>
      <c r="BE119" s="267"/>
      <c r="BF119" s="267"/>
      <c r="BG119" s="109"/>
    </row>
    <row r="120" spans="22:59" ht="14.4" thickBot="1">
      <c r="V120" s="784"/>
      <c r="W120" s="785" t="s">
        <v>204</v>
      </c>
      <c r="X120" s="884"/>
      <c r="Y120" s="808"/>
      <c r="Z120" s="808"/>
      <c r="AA120" s="267">
        <f>'3.Allocated_CO2-Sector'!AA71</f>
        <v>9315.0599927560179</v>
      </c>
      <c r="AB120" s="267">
        <f>'3.Allocated_CO2-Sector'!AB71</f>
        <v>9628.7012217324882</v>
      </c>
      <c r="AC120" s="267">
        <f>'3.Allocated_CO2-Sector'!AC71</f>
        <v>9995.130637645374</v>
      </c>
      <c r="AD120" s="267">
        <f>'3.Allocated_CO2-Sector'!AD71</f>
        <v>9763.6227229582637</v>
      </c>
      <c r="AE120" s="267">
        <f>'3.Allocated_CO2-Sector'!AE71</f>
        <v>10429.142248187145</v>
      </c>
      <c r="AF120" s="267">
        <f>'3.Allocated_CO2-Sector'!AF71</f>
        <v>10731.61484297592</v>
      </c>
      <c r="AG120" s="267">
        <f>'3.Allocated_CO2-Sector'!AG71</f>
        <v>11023.852095558141</v>
      </c>
      <c r="AH120" s="267">
        <f>'3.Allocated_CO2-Sector'!AH71</f>
        <v>11778.785475122942</v>
      </c>
      <c r="AI120" s="267">
        <f>'3.Allocated_CO2-Sector'!AI71</f>
        <v>12179.416132261898</v>
      </c>
      <c r="AJ120" s="267">
        <f>'3.Allocated_CO2-Sector'!AJ71</f>
        <v>12446.103732348589</v>
      </c>
      <c r="AK120" s="267">
        <f>'3.Allocated_CO2-Sector'!AK71</f>
        <v>13419.088060887127</v>
      </c>
      <c r="AL120" s="267">
        <f>'3.Allocated_CO2-Sector'!AL71</f>
        <v>14461.733227908544</v>
      </c>
      <c r="AM120" s="267">
        <f>'3.Allocated_CO2-Sector'!AM71</f>
        <v>15332.134688283884</v>
      </c>
      <c r="AN120" s="267">
        <f>'3.Allocated_CO2-Sector'!AN71</f>
        <v>16154.510023432984</v>
      </c>
      <c r="AO120" s="267">
        <f>'3.Allocated_CO2-Sector'!AO71</f>
        <v>15900.55586729051</v>
      </c>
      <c r="AP120" s="267">
        <f>'3.Allocated_CO2-Sector'!AP71</f>
        <v>15454.534262581448</v>
      </c>
      <c r="AQ120" s="267">
        <f>'3.Allocated_CO2-Sector'!AQ71</f>
        <v>14511.466090776583</v>
      </c>
      <c r="AR120" s="267">
        <f>'3.Allocated_CO2-Sector'!AR71</f>
        <v>15187.59294213976</v>
      </c>
      <c r="AS120" s="267">
        <f>'3.Allocated_CO2-Sector'!AS71</f>
        <v>14914.129464018686</v>
      </c>
      <c r="AT120" s="267">
        <f>'3.Allocated_CO2-Sector'!AT71</f>
        <v>13840.562592895447</v>
      </c>
      <c r="AU120" s="267">
        <f>'3.Allocated_CO2-Sector'!AU71</f>
        <v>13812.241228515639</v>
      </c>
      <c r="AV120" s="267">
        <f>'3.Allocated_CO2-Sector'!AV71</f>
        <v>14090.054539850071</v>
      </c>
      <c r="AW120" s="267">
        <f>'3.Allocated_CO2-Sector'!AW71</f>
        <v>15332.990073353229</v>
      </c>
      <c r="AX120" s="267">
        <f>'3.Allocated_CO2-Sector'!AX71</f>
        <v>14774.461191734632</v>
      </c>
      <c r="AY120" s="267"/>
      <c r="AZ120" s="267"/>
      <c r="BA120" s="267"/>
      <c r="BB120" s="267"/>
      <c r="BC120" s="267"/>
      <c r="BD120" s="267"/>
      <c r="BE120" s="267"/>
      <c r="BF120" s="267"/>
      <c r="BG120" s="108"/>
    </row>
    <row r="121" spans="22:59" ht="14.4" thickBot="1">
      <c r="V121" s="797" t="s">
        <v>376</v>
      </c>
      <c r="W121" s="792"/>
      <c r="X121" s="885"/>
      <c r="Y121" s="811"/>
      <c r="Z121" s="811"/>
      <c r="AA121" s="811">
        <f>'3.Allocated_CO2-Sector'!AA72</f>
        <v>580.9365571248062</v>
      </c>
      <c r="AB121" s="811">
        <f>'3.Allocated_CO2-Sector'!AB72</f>
        <v>631.23952092324578</v>
      </c>
      <c r="AC121" s="811">
        <f>'3.Allocated_CO2-Sector'!AC72</f>
        <v>661.82365437679505</v>
      </c>
      <c r="AD121" s="811">
        <f>'3.Allocated_CO2-Sector'!AD72</f>
        <v>650.55939365539734</v>
      </c>
      <c r="AE121" s="811">
        <f>'3.Allocated_CO2-Sector'!AE72</f>
        <v>653.5832177937333</v>
      </c>
      <c r="AF121" s="811">
        <f>'3.Allocated_CO2-Sector'!AF72</f>
        <v>924.44909848849352</v>
      </c>
      <c r="AG121" s="811">
        <f>'3.Allocated_CO2-Sector'!AG72</f>
        <v>1026.6000650839744</v>
      </c>
      <c r="AH121" s="811">
        <f>'3.Allocated_CO2-Sector'!AH72</f>
        <v>1126.7623204237623</v>
      </c>
      <c r="AI121" s="811">
        <f>'3.Allocated_CO2-Sector'!AI72</f>
        <v>1064.115089920746</v>
      </c>
      <c r="AJ121" s="811">
        <f>'3.Allocated_CO2-Sector'!AJ72</f>
        <v>1104.0159179855241</v>
      </c>
      <c r="AK121" s="811">
        <f>'3.Allocated_CO2-Sector'!AK72</f>
        <v>1029.8061630373229</v>
      </c>
      <c r="AL121" s="811">
        <f>'3.Allocated_CO2-Sector'!AL72</f>
        <v>1074.2164097368179</v>
      </c>
      <c r="AM121" s="811">
        <f>'3.Allocated_CO2-Sector'!AM72</f>
        <v>1022.3384205504215</v>
      </c>
      <c r="AN121" s="811">
        <f>'3.Allocated_CO2-Sector'!AN72</f>
        <v>966.84872660408905</v>
      </c>
      <c r="AO121" s="811">
        <f>'3.Allocated_CO2-Sector'!AO72</f>
        <v>925.01333515752594</v>
      </c>
      <c r="AP121" s="811">
        <f>'3.Allocated_CO2-Sector'!AP72</f>
        <v>961.83153175001735</v>
      </c>
      <c r="AQ121" s="811">
        <f>'3.Allocated_CO2-Sector'!AQ72</f>
        <v>990.05205136502946</v>
      </c>
      <c r="AR121" s="811">
        <f>'3.Allocated_CO2-Sector'!AR72</f>
        <v>1032.8356769315515</v>
      </c>
      <c r="AS121" s="811">
        <f>'3.Allocated_CO2-Sector'!AS72</f>
        <v>947.81323561292186</v>
      </c>
      <c r="AT121" s="811">
        <f>'3.Allocated_CO2-Sector'!AT72</f>
        <v>864.22108755020736</v>
      </c>
      <c r="AU121" s="811">
        <f>'3.Allocated_CO2-Sector'!AU72</f>
        <v>813.54833040206904</v>
      </c>
      <c r="AV121" s="811">
        <f>'3.Allocated_CO2-Sector'!AV72</f>
        <v>772.67787512432869</v>
      </c>
      <c r="AW121" s="811">
        <f>'3.Allocated_CO2-Sector'!AW72</f>
        <v>757.72940648439112</v>
      </c>
      <c r="AX121" s="811">
        <f>'3.Allocated_CO2-Sector'!AX72</f>
        <v>746.42480368631345</v>
      </c>
      <c r="AY121" s="811"/>
      <c r="AZ121" s="811"/>
      <c r="BA121" s="811"/>
      <c r="BB121" s="811"/>
      <c r="BC121" s="811"/>
      <c r="BD121" s="811"/>
      <c r="BE121" s="811"/>
      <c r="BF121" s="811"/>
      <c r="BG121" s="109"/>
    </row>
    <row r="122" spans="22:59" ht="15" thickTop="1" thickBot="1">
      <c r="V122" s="169" t="s">
        <v>96</v>
      </c>
      <c r="W122" s="791"/>
      <c r="X122" s="929"/>
      <c r="Y122" s="928"/>
      <c r="Z122" s="266"/>
      <c r="AA122" s="266">
        <f>SUM(AA5,AA102,AA114,AA117,AA121)</f>
        <v>1154402.754726453</v>
      </c>
      <c r="AB122" s="266">
        <f t="shared" ref="AB122:AX122" si="14">SUM(AB5,AB102,AB114,AB117,AB121)</f>
        <v>1163030.6937263445</v>
      </c>
      <c r="AC122" s="266">
        <f t="shared" si="14"/>
        <v>1172821.3057906807</v>
      </c>
      <c r="AD122" s="266">
        <f t="shared" si="14"/>
        <v>1166399.2896778879</v>
      </c>
      <c r="AE122" s="266">
        <f t="shared" si="14"/>
        <v>1227224.2110073699</v>
      </c>
      <c r="AF122" s="266">
        <f t="shared" si="14"/>
        <v>1240762.6320507973</v>
      </c>
      <c r="AG122" s="266">
        <f t="shared" si="14"/>
        <v>1253779.6387323937</v>
      </c>
      <c r="AH122" s="266">
        <f t="shared" si="14"/>
        <v>1251343.4996133903</v>
      </c>
      <c r="AI122" s="266">
        <f t="shared" si="14"/>
        <v>1216700.3824219222</v>
      </c>
      <c r="AJ122" s="266">
        <f t="shared" si="14"/>
        <v>1251662.997882948</v>
      </c>
      <c r="AK122" s="266">
        <f t="shared" si="14"/>
        <v>1272504.8268683914</v>
      </c>
      <c r="AL122" s="266">
        <f t="shared" si="14"/>
        <v>1255768.2658015175</v>
      </c>
      <c r="AM122" s="266">
        <f t="shared" si="14"/>
        <v>1292777.9555315692</v>
      </c>
      <c r="AN122" s="266">
        <f t="shared" si="14"/>
        <v>1297856.6893153477</v>
      </c>
      <c r="AO122" s="266">
        <f t="shared" si="14"/>
        <v>1296831.9399397308</v>
      </c>
      <c r="AP122" s="266">
        <f t="shared" si="14"/>
        <v>1304375.9600035213</v>
      </c>
      <c r="AQ122" s="266">
        <f t="shared" si="14"/>
        <v>1282188.9213413706</v>
      </c>
      <c r="AR122" s="266">
        <f t="shared" si="14"/>
        <v>1318231.9034743449</v>
      </c>
      <c r="AS122" s="266">
        <f t="shared" si="14"/>
        <v>1233950.579747841</v>
      </c>
      <c r="AT122" s="266">
        <f t="shared" si="14"/>
        <v>1161132.8735068107</v>
      </c>
      <c r="AU122" s="266">
        <f t="shared" si="14"/>
        <v>1211534.6040272692</v>
      </c>
      <c r="AV122" s="266">
        <f t="shared" si="14"/>
        <v>1260759.6661051197</v>
      </c>
      <c r="AW122" s="266">
        <f t="shared" si="14"/>
        <v>1295500.4843938972</v>
      </c>
      <c r="AX122" s="266">
        <f t="shared" si="14"/>
        <v>1310691.422941512</v>
      </c>
      <c r="AY122" s="266"/>
      <c r="AZ122" s="266"/>
      <c r="BA122" s="266"/>
      <c r="BB122" s="266"/>
      <c r="BC122" s="266"/>
      <c r="BD122" s="266"/>
      <c r="BE122" s="266"/>
      <c r="BF122" s="266"/>
      <c r="BG122" s="108"/>
    </row>
    <row r="123" spans="22:59">
      <c r="Z123" s="30"/>
      <c r="AA123" s="30"/>
      <c r="AB123" s="30"/>
      <c r="AC123" s="30"/>
      <c r="AD123" s="30"/>
      <c r="AE123" s="30"/>
      <c r="AF123" s="30"/>
      <c r="AG123" s="30"/>
      <c r="AH123" s="30"/>
      <c r="AI123" s="30"/>
      <c r="AJ123" s="30"/>
      <c r="AK123" s="30"/>
      <c r="AL123" s="30"/>
      <c r="AM123" s="30"/>
      <c r="AN123" s="30"/>
      <c r="AO123" s="30"/>
      <c r="AP123" s="30"/>
      <c r="AQ123" s="30"/>
      <c r="AR123" s="30"/>
      <c r="AS123" s="30"/>
      <c r="AT123" s="30"/>
      <c r="AU123" s="30"/>
      <c r="AV123" s="30"/>
      <c r="AW123" s="30"/>
      <c r="AX123" s="30"/>
      <c r="AY123" s="30"/>
      <c r="AZ123" s="30"/>
      <c r="BA123" s="30"/>
      <c r="BB123" s="30"/>
      <c r="BC123" s="30"/>
      <c r="BD123" s="30"/>
      <c r="BE123" s="30"/>
    </row>
    <row r="127" spans="22:59">
      <c r="Y127" s="173"/>
    </row>
    <row r="130" spans="28:28">
      <c r="AB130" s="173"/>
    </row>
  </sheetData>
  <phoneticPr fontId="9"/>
  <pageMargins left="0.78740157480314965" right="0.78740157480314965" top="0.98425196850393704" bottom="0.98425196850393704" header="0.51181102362204722" footer="0.51181102362204722"/>
  <pageSetup paperSize="9" scale="35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G33"/>
  <sheetViews>
    <sheetView topLeftCell="A22" zoomScale="80" zoomScaleNormal="80" workbookViewId="0">
      <pane xSplit="26" topLeftCell="AJ1" activePane="topRight" state="frozen"/>
      <selection activeCell="AI39" sqref="AI39"/>
      <selection pane="topRight" activeCell="AI38" sqref="AI38"/>
    </sheetView>
  </sheetViews>
  <sheetFormatPr defaultColWidth="9" defaultRowHeight="13.2"/>
  <cols>
    <col min="1" max="1" width="1.6640625" style="83" customWidth="1"/>
    <col min="2" max="23" width="1.6640625" style="83" hidden="1" customWidth="1"/>
    <col min="24" max="24" width="43.44140625" style="83" customWidth="1"/>
    <col min="25" max="25" width="12.6640625" style="375" customWidth="1"/>
    <col min="26" max="50" width="10.6640625" style="83" customWidth="1"/>
    <col min="51" max="57" width="10.6640625" style="83" hidden="1" customWidth="1"/>
    <col min="58" max="58" width="45.44140625" style="83" customWidth="1"/>
    <col min="59" max="59" width="40.6640625" style="83" hidden="1" customWidth="1"/>
    <col min="60" max="16384" width="9" style="83"/>
  </cols>
  <sheetData>
    <row r="1" spans="1:59" ht="24">
      <c r="A1" s="373" t="s">
        <v>529</v>
      </c>
    </row>
    <row r="3" spans="1:59" s="1" customFormat="1" ht="13.8">
      <c r="X3" s="1" t="s">
        <v>151</v>
      </c>
      <c r="Y3" s="421"/>
    </row>
    <row r="4" spans="1:59" s="1" customFormat="1" ht="13.8">
      <c r="X4" s="13"/>
      <c r="Y4" s="13" t="s">
        <v>152</v>
      </c>
      <c r="Z4" s="382"/>
      <c r="AA4" s="13">
        <v>1990</v>
      </c>
      <c r="AB4" s="13">
        <f t="shared" ref="AB4:AT4" si="0">AA4+1</f>
        <v>1991</v>
      </c>
      <c r="AC4" s="13">
        <f t="shared" si="0"/>
        <v>1992</v>
      </c>
      <c r="AD4" s="13">
        <f t="shared" si="0"/>
        <v>1993</v>
      </c>
      <c r="AE4" s="13">
        <f t="shared" si="0"/>
        <v>1994</v>
      </c>
      <c r="AF4" s="13">
        <f t="shared" si="0"/>
        <v>1995</v>
      </c>
      <c r="AG4" s="13">
        <f t="shared" si="0"/>
        <v>1996</v>
      </c>
      <c r="AH4" s="13">
        <f t="shared" si="0"/>
        <v>1997</v>
      </c>
      <c r="AI4" s="13">
        <f t="shared" si="0"/>
        <v>1998</v>
      </c>
      <c r="AJ4" s="13">
        <f t="shared" si="0"/>
        <v>1999</v>
      </c>
      <c r="AK4" s="13">
        <f t="shared" si="0"/>
        <v>2000</v>
      </c>
      <c r="AL4" s="13">
        <f t="shared" si="0"/>
        <v>2001</v>
      </c>
      <c r="AM4" s="13">
        <f t="shared" si="0"/>
        <v>2002</v>
      </c>
      <c r="AN4" s="13">
        <f t="shared" si="0"/>
        <v>2003</v>
      </c>
      <c r="AO4" s="13">
        <f t="shared" si="0"/>
        <v>2004</v>
      </c>
      <c r="AP4" s="13">
        <f t="shared" si="0"/>
        <v>2005</v>
      </c>
      <c r="AQ4" s="13">
        <f t="shared" si="0"/>
        <v>2006</v>
      </c>
      <c r="AR4" s="13">
        <f t="shared" si="0"/>
        <v>2007</v>
      </c>
      <c r="AS4" s="13">
        <f t="shared" si="0"/>
        <v>2008</v>
      </c>
      <c r="AT4" s="13">
        <f t="shared" si="0"/>
        <v>2009</v>
      </c>
      <c r="AU4" s="13">
        <f>AT4+1</f>
        <v>2010</v>
      </c>
      <c r="AV4" s="13">
        <f>AU4+1</f>
        <v>2011</v>
      </c>
      <c r="AW4" s="13">
        <f>AV4+1</f>
        <v>2012</v>
      </c>
      <c r="AX4" s="13">
        <f>AW4+1</f>
        <v>2013</v>
      </c>
      <c r="AY4" s="13">
        <f t="shared" ref="AY4:BE4" si="1">AX4+1</f>
        <v>2014</v>
      </c>
      <c r="AZ4" s="13">
        <f t="shared" si="1"/>
        <v>2015</v>
      </c>
      <c r="BA4" s="13">
        <f t="shared" si="1"/>
        <v>2016</v>
      </c>
      <c r="BB4" s="13">
        <f t="shared" si="1"/>
        <v>2017</v>
      </c>
      <c r="BC4" s="13">
        <f t="shared" si="1"/>
        <v>2018</v>
      </c>
      <c r="BD4" s="13">
        <f t="shared" si="1"/>
        <v>2019</v>
      </c>
      <c r="BE4" s="13">
        <f t="shared" si="1"/>
        <v>2020</v>
      </c>
      <c r="BF4" s="13" t="s">
        <v>139</v>
      </c>
      <c r="BG4" s="13" t="s">
        <v>11</v>
      </c>
    </row>
    <row r="5" spans="1:59" s="1" customFormat="1" ht="16.2">
      <c r="X5" s="87" t="s">
        <v>125</v>
      </c>
      <c r="Y5" s="422" t="s">
        <v>153</v>
      </c>
      <c r="Z5" s="377"/>
      <c r="AA5" s="377">
        <f>'1.Total'!AA5</f>
        <v>1154.4027547264527</v>
      </c>
      <c r="AB5" s="377">
        <f>'1.Total'!AB5</f>
        <v>1163.0306937263442</v>
      </c>
      <c r="AC5" s="377">
        <f>'1.Total'!AC5</f>
        <v>1172.8213057906803</v>
      </c>
      <c r="AD5" s="377">
        <f>'1.Total'!AD5</f>
        <v>1166.3992896778875</v>
      </c>
      <c r="AE5" s="377">
        <f>'1.Total'!AE5</f>
        <v>1227.2242110073698</v>
      </c>
      <c r="AF5" s="377">
        <f>'1.Total'!AF5</f>
        <v>1240.762632050797</v>
      </c>
      <c r="AG5" s="377">
        <f>'1.Total'!AG5</f>
        <v>1253.7796387323938</v>
      </c>
      <c r="AH5" s="377">
        <f>'1.Total'!AH5</f>
        <v>1251.3434996133903</v>
      </c>
      <c r="AI5" s="377">
        <f>'1.Total'!AI5</f>
        <v>1216.7003824219223</v>
      </c>
      <c r="AJ5" s="377">
        <f>'1.Total'!AJ5</f>
        <v>1251.662997882948</v>
      </c>
      <c r="AK5" s="377">
        <f>'1.Total'!AK5</f>
        <v>1272.5048268683913</v>
      </c>
      <c r="AL5" s="377">
        <f>'1.Total'!AL5</f>
        <v>1255.7682658015174</v>
      </c>
      <c r="AM5" s="377">
        <f>'1.Total'!AM5</f>
        <v>1292.7779555315694</v>
      </c>
      <c r="AN5" s="377">
        <f>'1.Total'!AN5</f>
        <v>1297.8566893153479</v>
      </c>
      <c r="AO5" s="377">
        <f>'1.Total'!AO5</f>
        <v>1296.8319399397308</v>
      </c>
      <c r="AP5" s="377">
        <f>'1.Total'!AP5</f>
        <v>1304.3759600035212</v>
      </c>
      <c r="AQ5" s="377">
        <f>'1.Total'!AQ5</f>
        <v>1282.1889213413706</v>
      </c>
      <c r="AR5" s="377">
        <f>'1.Total'!AR5</f>
        <v>1318.2319034743448</v>
      </c>
      <c r="AS5" s="377">
        <f>'1.Total'!AS5</f>
        <v>1233.9505797478412</v>
      </c>
      <c r="AT5" s="377">
        <f>'1.Total'!AT5</f>
        <v>1161.1328735068105</v>
      </c>
      <c r="AU5" s="377">
        <f>'1.Total'!AU5</f>
        <v>1211.5346040272693</v>
      </c>
      <c r="AV5" s="377">
        <f>'1.Total'!AV5</f>
        <v>1260.7596661051198</v>
      </c>
      <c r="AW5" s="377">
        <f>'1.Total'!AW5</f>
        <v>1295.5004843938975</v>
      </c>
      <c r="AX5" s="377">
        <f>'1.Total'!AX5</f>
        <v>1310.6914229415122</v>
      </c>
      <c r="AY5" s="377"/>
      <c r="AZ5" s="377"/>
      <c r="BA5" s="377"/>
      <c r="BB5" s="377"/>
      <c r="BC5" s="377"/>
      <c r="BD5" s="377"/>
      <c r="BE5" s="377"/>
      <c r="BF5" s="88"/>
      <c r="BG5" s="88"/>
    </row>
    <row r="6" spans="1:59" s="1" customFormat="1" ht="16.2">
      <c r="X6" s="87" t="s">
        <v>126</v>
      </c>
      <c r="Y6" s="422" t="s">
        <v>153</v>
      </c>
      <c r="Z6" s="377"/>
      <c r="AA6" s="377">
        <f>'2.CO2-Sector'!AA5/1000</f>
        <v>1066.843906728908</v>
      </c>
      <c r="AB6" s="377">
        <f>'2.CO2-Sector'!AB5/1000</f>
        <v>1074.0413040417375</v>
      </c>
      <c r="AC6" s="377">
        <f>'2.CO2-Sector'!AC5/1000</f>
        <v>1082.4665023980649</v>
      </c>
      <c r="AD6" s="377">
        <f>'2.CO2-Sector'!AD5/1000</f>
        <v>1077.829130216963</v>
      </c>
      <c r="AE6" s="377">
        <f>'2.CO2-Sector'!AE5/1000</f>
        <v>1134.190372837116</v>
      </c>
      <c r="AF6" s="377">
        <f>'2.CO2-Sector'!AF5/1000</f>
        <v>1146.6515420578964</v>
      </c>
      <c r="AG6" s="377">
        <f>'2.CO2-Sector'!AG5/1000</f>
        <v>1158.3742445240523</v>
      </c>
      <c r="AH6" s="377">
        <f>'2.CO2-Sector'!AH5/1000</f>
        <v>1157.1710074931036</v>
      </c>
      <c r="AI6" s="377">
        <f>'2.CO2-Sector'!AI5/1000</f>
        <v>1128.1131379557562</v>
      </c>
      <c r="AJ6" s="377">
        <f>'2.CO2-Sector'!AJ5/1000</f>
        <v>1162.8359179256331</v>
      </c>
      <c r="AK6" s="377">
        <f>'2.CO2-Sector'!AK5/1000</f>
        <v>1182.0908648413624</v>
      </c>
      <c r="AL6" s="377">
        <f>'2.CO2-Sector'!AL5/1000</f>
        <v>1166.9981409992845</v>
      </c>
      <c r="AM6" s="377">
        <f>'2.CO2-Sector'!AM5/1000</f>
        <v>1206.5081944683475</v>
      </c>
      <c r="AN6" s="377">
        <f>'2.CO2-Sector'!AN5/1000</f>
        <v>1211.6293088795287</v>
      </c>
      <c r="AO6" s="377">
        <f>'2.CO2-Sector'!AO5/1000</f>
        <v>1211.6160919220601</v>
      </c>
      <c r="AP6" s="377">
        <f>'2.CO2-Sector'!AP5/1000</f>
        <v>1219.0191869170546</v>
      </c>
      <c r="AQ6" s="377">
        <f>'2.CO2-Sector'!AQ5/1000</f>
        <v>1198.4866230807374</v>
      </c>
      <c r="AR6" s="377">
        <f>'2.CO2-Sector'!AR5/1000</f>
        <v>1234.5997143775276</v>
      </c>
      <c r="AS6" s="377">
        <f>'2.CO2-Sector'!AS5/1000</f>
        <v>1153.2485008776989</v>
      </c>
      <c r="AT6" s="377">
        <f>'2.CO2-Sector'!AT5/1000</f>
        <v>1089.9935575030361</v>
      </c>
      <c r="AU6" s="377">
        <f>'2.CO2-Sector'!AU5/1000</f>
        <v>1138.7583317057909</v>
      </c>
      <c r="AV6" s="377">
        <f>'2.CO2-Sector'!AV5/1000</f>
        <v>1188.3623614179539</v>
      </c>
      <c r="AW6" s="377">
        <f>'2.CO2-Sector'!AW5/1000</f>
        <v>1220.9325312032322</v>
      </c>
      <c r="AX6" s="377">
        <f>'2.CO2-Sector'!AX5/1000</f>
        <v>1234.7807262025519</v>
      </c>
      <c r="AY6" s="377"/>
      <c r="AZ6" s="377"/>
      <c r="BA6" s="377"/>
      <c r="BB6" s="377"/>
      <c r="BC6" s="377"/>
      <c r="BD6" s="377"/>
      <c r="BE6" s="377"/>
      <c r="BF6" s="88"/>
    </row>
    <row r="7" spans="1:59" s="1" customFormat="1" ht="16.2">
      <c r="X7" s="87" t="s">
        <v>128</v>
      </c>
      <c r="Y7" s="422" t="s">
        <v>154</v>
      </c>
      <c r="Z7" s="378"/>
      <c r="AA7" s="378">
        <f>AA5*10^6/AA9/10^3</f>
        <v>9.3389969721663348</v>
      </c>
      <c r="AB7" s="378">
        <f t="shared" ref="AB7:AQ7" si="2">AB5*10^6/AB9/10^3</f>
        <v>9.3716464309420875</v>
      </c>
      <c r="AC7" s="378">
        <f t="shared" si="2"/>
        <v>9.415184645938977</v>
      </c>
      <c r="AD7" s="378">
        <f t="shared" si="2"/>
        <v>9.3358248865668383</v>
      </c>
      <c r="AE7" s="378">
        <f t="shared" si="2"/>
        <v>9.797023997184926</v>
      </c>
      <c r="AF7" s="378">
        <f t="shared" si="2"/>
        <v>9.8810434980552433</v>
      </c>
      <c r="AG7" s="378">
        <f t="shared" si="2"/>
        <v>9.9617797593528774</v>
      </c>
      <c r="AH7" s="378">
        <f t="shared" si="2"/>
        <v>9.9189383039656178</v>
      </c>
      <c r="AI7" s="378">
        <f t="shared" si="2"/>
        <v>9.6203142388981142</v>
      </c>
      <c r="AJ7" s="378">
        <f t="shared" si="2"/>
        <v>9.8815239792759595</v>
      </c>
      <c r="AK7" s="378">
        <f t="shared" si="2"/>
        <v>10.02556471383634</v>
      </c>
      <c r="AL7" s="378">
        <f t="shared" si="2"/>
        <v>9.8633971048534157</v>
      </c>
      <c r="AM7" s="378">
        <f t="shared" si="2"/>
        <v>10.140548417328722</v>
      </c>
      <c r="AN7" s="378">
        <f t="shared" si="2"/>
        <v>10.163803227366579</v>
      </c>
      <c r="AO7" s="378">
        <f t="shared" si="2"/>
        <v>10.148387081156384</v>
      </c>
      <c r="AP7" s="378">
        <f t="shared" si="2"/>
        <v>10.208940892895884</v>
      </c>
      <c r="AQ7" s="378">
        <f t="shared" si="2"/>
        <v>10.024854546417702</v>
      </c>
      <c r="AR7" s="378">
        <f t="shared" ref="AR7:AW7" si="3">AR5*10^6/AR9/10^3</f>
        <v>10.296032300065958</v>
      </c>
      <c r="AS7" s="378">
        <f t="shared" si="3"/>
        <v>9.6339166464807544</v>
      </c>
      <c r="AT7" s="378">
        <f t="shared" si="3"/>
        <v>9.0690833034460958</v>
      </c>
      <c r="AU7" s="378">
        <f t="shared" si="3"/>
        <v>9.4609010364702382</v>
      </c>
      <c r="AV7" s="378">
        <f t="shared" si="3"/>
        <v>9.8651763011065796</v>
      </c>
      <c r="AW7" s="378">
        <f t="shared" si="3"/>
        <v>10.159592866673705</v>
      </c>
      <c r="AX7" s="378">
        <f t="shared" ref="AX7" si="4">AX5*10^6/AX9/10^3</f>
        <v>10.296245211562727</v>
      </c>
      <c r="AY7" s="378"/>
      <c r="AZ7" s="378"/>
      <c r="BA7" s="378"/>
      <c r="BB7" s="378"/>
      <c r="BC7" s="378"/>
      <c r="BD7" s="378"/>
      <c r="BE7" s="378"/>
      <c r="BF7" s="152"/>
      <c r="BG7" s="152"/>
    </row>
    <row r="8" spans="1:59" s="1" customFormat="1" ht="16.2">
      <c r="A8" s="173"/>
      <c r="X8" s="87" t="s">
        <v>127</v>
      </c>
      <c r="Y8" s="422" t="s">
        <v>154</v>
      </c>
      <c r="Z8" s="378"/>
      <c r="AA8" s="378">
        <f t="shared" ref="AA8:AR8" si="5">AA6*10^6/AA9/10^3</f>
        <v>8.6306550932272046</v>
      </c>
      <c r="AB8" s="378">
        <f t="shared" si="5"/>
        <v>8.6545741294730707</v>
      </c>
      <c r="AC8" s="378">
        <f t="shared" si="5"/>
        <v>8.6898336027845655</v>
      </c>
      <c r="AD8" s="378">
        <f t="shared" si="5"/>
        <v>8.6269119900827871</v>
      </c>
      <c r="AE8" s="378">
        <f t="shared" si="5"/>
        <v>9.0543278077445102</v>
      </c>
      <c r="AF8" s="378">
        <f t="shared" si="5"/>
        <v>9.1315723664720583</v>
      </c>
      <c r="AG8" s="378">
        <f t="shared" si="5"/>
        <v>9.2037458149520681</v>
      </c>
      <c r="AH8" s="378">
        <f t="shared" si="5"/>
        <v>9.1724676989235903</v>
      </c>
      <c r="AI8" s="378">
        <f t="shared" si="5"/>
        <v>8.9198647760433634</v>
      </c>
      <c r="AJ8" s="378">
        <f t="shared" si="5"/>
        <v>9.1802594039934107</v>
      </c>
      <c r="AK8" s="378">
        <f t="shared" si="5"/>
        <v>9.3132286910590611</v>
      </c>
      <c r="AL8" s="378">
        <f t="shared" si="5"/>
        <v>9.1661546152823252</v>
      </c>
      <c r="AM8" s="378">
        <f t="shared" si="5"/>
        <v>9.4638485360615867</v>
      </c>
      <c r="AN8" s="378">
        <f t="shared" si="5"/>
        <v>9.4885375106076157</v>
      </c>
      <c r="AO8" s="378">
        <f t="shared" si="5"/>
        <v>9.4815285742842406</v>
      </c>
      <c r="AP8" s="378">
        <f t="shared" si="5"/>
        <v>9.5408802432303439</v>
      </c>
      <c r="AQ8" s="378">
        <f t="shared" si="5"/>
        <v>9.3704241802701898</v>
      </c>
      <c r="AR8" s="378">
        <f t="shared" si="5"/>
        <v>9.6428242279531649</v>
      </c>
      <c r="AS8" s="378">
        <f t="shared" ref="AS8:AX8" si="6">AS6*10^6/AS9/10^3</f>
        <v>9.0038451397340715</v>
      </c>
      <c r="AT8" s="378">
        <f t="shared" si="6"/>
        <v>8.5134463064158652</v>
      </c>
      <c r="AU8" s="378">
        <f t="shared" si="6"/>
        <v>8.8925894851963641</v>
      </c>
      <c r="AV8" s="378">
        <f t="shared" si="6"/>
        <v>9.2986827863907688</v>
      </c>
      <c r="AW8" s="378">
        <f t="shared" si="6"/>
        <v>9.5748149723815423</v>
      </c>
      <c r="AX8" s="378">
        <f t="shared" si="6"/>
        <v>9.6999224355649876</v>
      </c>
      <c r="AY8" s="378"/>
      <c r="AZ8" s="378"/>
      <c r="BA8" s="378"/>
      <c r="BB8" s="378"/>
      <c r="BC8" s="378"/>
      <c r="BD8" s="378"/>
      <c r="BE8" s="378"/>
      <c r="BF8" s="152"/>
      <c r="BG8" s="152"/>
    </row>
    <row r="9" spans="1:59" s="1" customFormat="1" ht="30" customHeight="1">
      <c r="X9" s="87" t="s">
        <v>130</v>
      </c>
      <c r="Y9" s="422" t="s">
        <v>122</v>
      </c>
      <c r="Z9" s="379"/>
      <c r="AA9" s="380">
        <v>123611</v>
      </c>
      <c r="AB9" s="380">
        <v>124101</v>
      </c>
      <c r="AC9" s="380">
        <v>124567</v>
      </c>
      <c r="AD9" s="380">
        <v>124938</v>
      </c>
      <c r="AE9" s="380">
        <v>125265</v>
      </c>
      <c r="AF9" s="380">
        <v>125570</v>
      </c>
      <c r="AG9" s="380">
        <v>125859</v>
      </c>
      <c r="AH9" s="380">
        <v>126157</v>
      </c>
      <c r="AI9" s="380">
        <v>126472</v>
      </c>
      <c r="AJ9" s="380">
        <v>126667</v>
      </c>
      <c r="AK9" s="380">
        <v>126926</v>
      </c>
      <c r="AL9" s="380">
        <v>127316</v>
      </c>
      <c r="AM9" s="380">
        <v>127486</v>
      </c>
      <c r="AN9" s="380">
        <v>127694</v>
      </c>
      <c r="AO9" s="380">
        <v>127787</v>
      </c>
      <c r="AP9" s="380">
        <v>127768</v>
      </c>
      <c r="AQ9" s="380">
        <v>127901</v>
      </c>
      <c r="AR9" s="380">
        <v>128033</v>
      </c>
      <c r="AS9" s="380">
        <v>128084</v>
      </c>
      <c r="AT9" s="380">
        <v>128032</v>
      </c>
      <c r="AU9" s="380">
        <v>128057</v>
      </c>
      <c r="AV9" s="380">
        <v>127799</v>
      </c>
      <c r="AW9" s="380">
        <v>127515</v>
      </c>
      <c r="AX9" s="380">
        <v>127298</v>
      </c>
      <c r="AY9" s="377"/>
      <c r="AZ9" s="377"/>
      <c r="BA9" s="377"/>
      <c r="BB9" s="377"/>
      <c r="BC9" s="377"/>
      <c r="BD9" s="377"/>
      <c r="BE9" s="377"/>
      <c r="BF9" s="99" t="s">
        <v>278</v>
      </c>
      <c r="BG9" s="381" t="s">
        <v>31</v>
      </c>
    </row>
    <row r="10" spans="1:59" s="1" customFormat="1" ht="13.8">
      <c r="Y10" s="421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30"/>
      <c r="AK10" s="30"/>
      <c r="AL10" s="30"/>
      <c r="AM10" s="30"/>
      <c r="AN10" s="30"/>
      <c r="AO10" s="30"/>
      <c r="AP10" s="30"/>
      <c r="AQ10" s="30"/>
      <c r="AR10" s="30"/>
      <c r="AS10" s="30"/>
      <c r="AT10" s="30"/>
      <c r="AU10" s="30"/>
      <c r="AV10" s="30"/>
      <c r="AW10" s="30"/>
      <c r="AX10" s="30"/>
      <c r="AY10" s="30"/>
      <c r="AZ10" s="30"/>
      <c r="BA10" s="30"/>
      <c r="BB10" s="30"/>
      <c r="BC10" s="30"/>
      <c r="BD10" s="30"/>
      <c r="BE10" s="30"/>
    </row>
    <row r="11" spans="1:59" s="1" customFormat="1" ht="13.8">
      <c r="X11" s="583" t="s">
        <v>396</v>
      </c>
      <c r="Y11" s="421"/>
    </row>
    <row r="12" spans="1:59" s="1" customFormat="1" ht="13.8">
      <c r="X12" s="13"/>
      <c r="Y12" s="13" t="s">
        <v>152</v>
      </c>
      <c r="Z12" s="382">
        <v>1990</v>
      </c>
      <c r="AA12" s="13">
        <v>1990</v>
      </c>
      <c r="AB12" s="13">
        <f t="shared" ref="AB12:AT12" si="7">AA12+1</f>
        <v>1991</v>
      </c>
      <c r="AC12" s="13">
        <f t="shared" si="7"/>
        <v>1992</v>
      </c>
      <c r="AD12" s="13">
        <f t="shared" si="7"/>
        <v>1993</v>
      </c>
      <c r="AE12" s="13">
        <f t="shared" si="7"/>
        <v>1994</v>
      </c>
      <c r="AF12" s="13">
        <f t="shared" si="7"/>
        <v>1995</v>
      </c>
      <c r="AG12" s="13">
        <f t="shared" si="7"/>
        <v>1996</v>
      </c>
      <c r="AH12" s="13">
        <f t="shared" si="7"/>
        <v>1997</v>
      </c>
      <c r="AI12" s="13">
        <f t="shared" si="7"/>
        <v>1998</v>
      </c>
      <c r="AJ12" s="13">
        <f t="shared" si="7"/>
        <v>1999</v>
      </c>
      <c r="AK12" s="13">
        <f t="shared" si="7"/>
        <v>2000</v>
      </c>
      <c r="AL12" s="13">
        <f t="shared" si="7"/>
        <v>2001</v>
      </c>
      <c r="AM12" s="13">
        <f t="shared" si="7"/>
        <v>2002</v>
      </c>
      <c r="AN12" s="13">
        <f t="shared" si="7"/>
        <v>2003</v>
      </c>
      <c r="AO12" s="13">
        <f t="shared" si="7"/>
        <v>2004</v>
      </c>
      <c r="AP12" s="13">
        <f t="shared" si="7"/>
        <v>2005</v>
      </c>
      <c r="AQ12" s="13">
        <f>AP12+1</f>
        <v>2006</v>
      </c>
      <c r="AR12" s="13">
        <f>AQ12+1</f>
        <v>2007</v>
      </c>
      <c r="AS12" s="13">
        <f>AR12+1</f>
        <v>2008</v>
      </c>
      <c r="AT12" s="13">
        <f t="shared" si="7"/>
        <v>2009</v>
      </c>
      <c r="AU12" s="13">
        <f>AT12+1</f>
        <v>2010</v>
      </c>
      <c r="AV12" s="13">
        <f>AU12+1</f>
        <v>2011</v>
      </c>
      <c r="AW12" s="13">
        <f>AV12+1</f>
        <v>2012</v>
      </c>
      <c r="AX12" s="13">
        <f>AW12+1</f>
        <v>2013</v>
      </c>
      <c r="AY12" s="13">
        <f t="shared" ref="AY12:BE12" si="8">AX12+1</f>
        <v>2014</v>
      </c>
      <c r="AZ12" s="13">
        <f t="shared" si="8"/>
        <v>2015</v>
      </c>
      <c r="BA12" s="13">
        <f t="shared" si="8"/>
        <v>2016</v>
      </c>
      <c r="BB12" s="13">
        <f t="shared" si="8"/>
        <v>2017</v>
      </c>
      <c r="BC12" s="13">
        <f t="shared" si="8"/>
        <v>2018</v>
      </c>
      <c r="BD12" s="13">
        <f t="shared" si="8"/>
        <v>2019</v>
      </c>
      <c r="BE12" s="13">
        <f t="shared" si="8"/>
        <v>2020</v>
      </c>
    </row>
    <row r="13" spans="1:59" s="1" customFormat="1" ht="16.2">
      <c r="X13" s="87" t="s">
        <v>125</v>
      </c>
      <c r="Y13" s="155"/>
      <c r="Z13" s="41">
        <f>AA5</f>
        <v>1154.4027547264527</v>
      </c>
      <c r="AA13" s="19">
        <f>AA5/$Z13-1</f>
        <v>0</v>
      </c>
      <c r="AB13" s="19">
        <f t="shared" ref="AB13:BE17" si="9">AB5/$Z13-1</f>
        <v>7.4739417976665834E-3</v>
      </c>
      <c r="AC13" s="19">
        <f t="shared" si="9"/>
        <v>1.5955047741194939E-2</v>
      </c>
      <c r="AD13" s="19">
        <f t="shared" si="9"/>
        <v>1.0391983995462262E-2</v>
      </c>
      <c r="AE13" s="19">
        <f t="shared" si="9"/>
        <v>6.3081499054611134E-2</v>
      </c>
      <c r="AF13" s="19">
        <f t="shared" si="9"/>
        <v>7.4809140025664744E-2</v>
      </c>
      <c r="AG13" s="19">
        <f t="shared" si="9"/>
        <v>8.6085106431931013E-2</v>
      </c>
      <c r="AH13" s="19">
        <f t="shared" si="9"/>
        <v>8.3974803845568324E-2</v>
      </c>
      <c r="AI13" s="19">
        <f t="shared" si="9"/>
        <v>5.3965245180163768E-2</v>
      </c>
      <c r="AJ13" s="19">
        <f t="shared" si="9"/>
        <v>8.4251568837898416E-2</v>
      </c>
      <c r="AK13" s="19">
        <f t="shared" si="9"/>
        <v>0.10230577816831699</v>
      </c>
      <c r="AL13" s="19">
        <f t="shared" si="9"/>
        <v>8.7807752242486936E-2</v>
      </c>
      <c r="AM13" s="19">
        <f t="shared" si="9"/>
        <v>0.11986735152750572</v>
      </c>
      <c r="AN13" s="19">
        <f t="shared" si="9"/>
        <v>0.12426679856883061</v>
      </c>
      <c r="AO13" s="19">
        <f t="shared" si="9"/>
        <v>0.12337911065278773</v>
      </c>
      <c r="AP13" s="19">
        <f t="shared" si="9"/>
        <v>0.12991410897369704</v>
      </c>
      <c r="AQ13" s="19">
        <f t="shared" si="9"/>
        <v>0.11069461337624587</v>
      </c>
      <c r="AR13" s="19">
        <f t="shared" si="9"/>
        <v>0.14191680336618129</v>
      </c>
      <c r="AS13" s="19">
        <f t="shared" si="9"/>
        <v>6.8908207898584095E-2</v>
      </c>
      <c r="AT13" s="19">
        <f t="shared" si="9"/>
        <v>5.82995731152125E-3</v>
      </c>
      <c r="AU13" s="19">
        <f t="shared" si="9"/>
        <v>4.9490395849197899E-2</v>
      </c>
      <c r="AV13" s="19">
        <f t="shared" si="9"/>
        <v>9.2131546761484717E-2</v>
      </c>
      <c r="AW13" s="19">
        <f t="shared" si="9"/>
        <v>0.12222573888510802</v>
      </c>
      <c r="AX13" s="19">
        <f t="shared" ref="AX13" si="10">AX5/$Z13-1</f>
        <v>0.13538487115971387</v>
      </c>
      <c r="AY13" s="19">
        <f t="shared" si="9"/>
        <v>-1</v>
      </c>
      <c r="AZ13" s="19">
        <f t="shared" si="9"/>
        <v>-1</v>
      </c>
      <c r="BA13" s="19">
        <f t="shared" si="9"/>
        <v>-1</v>
      </c>
      <c r="BB13" s="19">
        <f t="shared" si="9"/>
        <v>-1</v>
      </c>
      <c r="BC13" s="19">
        <f t="shared" si="9"/>
        <v>-1</v>
      </c>
      <c r="BD13" s="19">
        <f t="shared" si="9"/>
        <v>-1</v>
      </c>
      <c r="BE13" s="19">
        <f t="shared" si="9"/>
        <v>-1</v>
      </c>
      <c r="BF13" s="586"/>
    </row>
    <row r="14" spans="1:59" s="1" customFormat="1" ht="16.2">
      <c r="X14" s="87" t="s">
        <v>126</v>
      </c>
      <c r="Y14" s="155"/>
      <c r="Z14" s="41">
        <f t="shared" ref="Z14:Z17" si="11">AA6</f>
        <v>1066.843906728908</v>
      </c>
      <c r="AA14" s="19">
        <f t="shared" ref="AA14:AP17" si="12">AA6/$Z14-1</f>
        <v>0</v>
      </c>
      <c r="AB14" s="19">
        <f t="shared" si="12"/>
        <v>6.7464389752176501E-3</v>
      </c>
      <c r="AC14" s="19">
        <f t="shared" si="12"/>
        <v>1.4643750196837946E-2</v>
      </c>
      <c r="AD14" s="19">
        <f t="shared" si="12"/>
        <v>1.0296936054813521E-2</v>
      </c>
      <c r="AE14" s="19">
        <f t="shared" si="12"/>
        <v>6.3126822662090909E-2</v>
      </c>
      <c r="AF14" s="19">
        <f t="shared" si="12"/>
        <v>7.4807227960545619E-2</v>
      </c>
      <c r="AG14" s="19">
        <f t="shared" si="12"/>
        <v>8.5795435693857947E-2</v>
      </c>
      <c r="AH14" s="19">
        <f t="shared" si="12"/>
        <v>8.4667588383338099E-2</v>
      </c>
      <c r="AI14" s="19">
        <f t="shared" si="12"/>
        <v>5.7430361499376525E-2</v>
      </c>
      <c r="AJ14" s="19">
        <f t="shared" si="12"/>
        <v>8.9977559595433299E-2</v>
      </c>
      <c r="AK14" s="19">
        <f t="shared" si="12"/>
        <v>0.10802607334171088</v>
      </c>
      <c r="AL14" s="19">
        <f t="shared" si="12"/>
        <v>9.3878995454417913E-2</v>
      </c>
      <c r="AM14" s="19">
        <f t="shared" si="12"/>
        <v>0.13091351683084507</v>
      </c>
      <c r="AN14" s="19">
        <f t="shared" si="12"/>
        <v>0.13571376396998214</v>
      </c>
      <c r="AO14" s="19">
        <f t="shared" si="12"/>
        <v>0.13570137513091662</v>
      </c>
      <c r="AP14" s="19">
        <f t="shared" si="12"/>
        <v>0.14264062364543784</v>
      </c>
      <c r="AQ14" s="19">
        <f t="shared" si="9"/>
        <v>0.12339454302688413</v>
      </c>
      <c r="AR14" s="19">
        <f t="shared" si="9"/>
        <v>0.15724494144882195</v>
      </c>
      <c r="AS14" s="19">
        <f t="shared" si="9"/>
        <v>8.0990849367757578E-2</v>
      </c>
      <c r="AT14" s="19">
        <f t="shared" si="9"/>
        <v>2.1699192007486934E-2</v>
      </c>
      <c r="AU14" s="19">
        <f t="shared" si="9"/>
        <v>6.740857263494382E-2</v>
      </c>
      <c r="AV14" s="19">
        <f t="shared" si="9"/>
        <v>0.11390462458715112</v>
      </c>
      <c r="AW14" s="19">
        <f t="shared" si="9"/>
        <v>0.14443408590745155</v>
      </c>
      <c r="AX14" s="19">
        <f t="shared" ref="AX14" si="13">AX6/$Z14-1</f>
        <v>0.15741461184191574</v>
      </c>
      <c r="AY14" s="19">
        <f t="shared" si="9"/>
        <v>-1</v>
      </c>
      <c r="AZ14" s="19">
        <f t="shared" si="9"/>
        <v>-1</v>
      </c>
      <c r="BA14" s="19">
        <f t="shared" si="9"/>
        <v>-1</v>
      </c>
      <c r="BB14" s="19">
        <f t="shared" si="9"/>
        <v>-1</v>
      </c>
      <c r="BC14" s="19">
        <f t="shared" si="9"/>
        <v>-1</v>
      </c>
      <c r="BD14" s="19">
        <f t="shared" si="9"/>
        <v>-1</v>
      </c>
      <c r="BE14" s="19">
        <f t="shared" si="9"/>
        <v>-1</v>
      </c>
      <c r="BF14" s="586"/>
    </row>
    <row r="15" spans="1:59" s="1" customFormat="1" ht="16.2">
      <c r="X15" s="87" t="s">
        <v>128</v>
      </c>
      <c r="Y15" s="155"/>
      <c r="Z15" s="228">
        <f t="shared" si="11"/>
        <v>9.3389969721663348</v>
      </c>
      <c r="AA15" s="19">
        <f t="shared" si="12"/>
        <v>0</v>
      </c>
      <c r="AB15" s="19">
        <f t="shared" si="9"/>
        <v>3.4960348389725393E-3</v>
      </c>
      <c r="AC15" s="19">
        <f t="shared" si="9"/>
        <v>8.1580146133155562E-3</v>
      </c>
      <c r="AD15" s="19">
        <f t="shared" si="9"/>
        <v>-3.3966020215558945E-4</v>
      </c>
      <c r="AE15" s="19">
        <f t="shared" si="9"/>
        <v>4.9044562963633132E-2</v>
      </c>
      <c r="AF15" s="19">
        <f t="shared" si="9"/>
        <v>5.804119302152122E-2</v>
      </c>
      <c r="AG15" s="19">
        <f t="shared" si="9"/>
        <v>6.6686260745416837E-2</v>
      </c>
      <c r="AH15" s="19">
        <f t="shared" si="9"/>
        <v>6.209888851315859E-2</v>
      </c>
      <c r="AI15" s="19">
        <f t="shared" si="9"/>
        <v>3.0122856616209281E-2</v>
      </c>
      <c r="AJ15" s="19">
        <f t="shared" si="9"/>
        <v>5.8092641932164124E-2</v>
      </c>
      <c r="AK15" s="19">
        <f t="shared" si="9"/>
        <v>7.3516218467168493E-2</v>
      </c>
      <c r="AL15" s="19">
        <f t="shared" si="9"/>
        <v>5.6151654642354831E-2</v>
      </c>
      <c r="AM15" s="19">
        <f t="shared" si="9"/>
        <v>8.5828429707312859E-2</v>
      </c>
      <c r="AN15" s="19">
        <f t="shared" si="9"/>
        <v>8.8318505473175657E-2</v>
      </c>
      <c r="AO15" s="19">
        <f t="shared" si="9"/>
        <v>8.6667777214440855E-2</v>
      </c>
      <c r="AP15" s="19">
        <f t="shared" si="9"/>
        <v>9.3151751020190243E-2</v>
      </c>
      <c r="AQ15" s="19">
        <f t="shared" si="9"/>
        <v>7.3440175245315542E-2</v>
      </c>
      <c r="AR15" s="19">
        <f t="shared" si="9"/>
        <v>0.10247731429316698</v>
      </c>
      <c r="AS15" s="19">
        <f t="shared" si="9"/>
        <v>3.1579373587269588E-2</v>
      </c>
      <c r="AT15" s="19">
        <f t="shared" si="9"/>
        <v>-2.8901783513227586E-2</v>
      </c>
      <c r="AU15" s="19">
        <f t="shared" si="9"/>
        <v>1.3053228806821915E-2</v>
      </c>
      <c r="AV15" s="19">
        <f t="shared" si="9"/>
        <v>5.6342167205798876E-2</v>
      </c>
      <c r="AW15" s="19">
        <f t="shared" si="9"/>
        <v>8.7867668974842772E-2</v>
      </c>
      <c r="AX15" s="19">
        <f t="shared" ref="AX15" si="14">AX7/$Z15-1</f>
        <v>0.10250011240493451</v>
      </c>
      <c r="AY15" s="19">
        <f t="shared" si="9"/>
        <v>-1</v>
      </c>
      <c r="AZ15" s="19">
        <f t="shared" si="9"/>
        <v>-1</v>
      </c>
      <c r="BA15" s="19">
        <f t="shared" si="9"/>
        <v>-1</v>
      </c>
      <c r="BB15" s="19">
        <f t="shared" si="9"/>
        <v>-1</v>
      </c>
      <c r="BC15" s="19">
        <f t="shared" si="9"/>
        <v>-1</v>
      </c>
      <c r="BD15" s="19">
        <f t="shared" si="9"/>
        <v>-1</v>
      </c>
      <c r="BE15" s="19">
        <f t="shared" si="9"/>
        <v>-1</v>
      </c>
      <c r="BF15" s="586"/>
    </row>
    <row r="16" spans="1:59" s="1" customFormat="1" ht="16.2">
      <c r="X16" s="87" t="s">
        <v>127</v>
      </c>
      <c r="Y16" s="155"/>
      <c r="Z16" s="228">
        <f t="shared" si="11"/>
        <v>8.6306550932272046</v>
      </c>
      <c r="AA16" s="19">
        <f t="shared" si="12"/>
        <v>0</v>
      </c>
      <c r="AB16" s="19">
        <f t="shared" si="9"/>
        <v>2.771404486391349E-3</v>
      </c>
      <c r="AC16" s="19">
        <f t="shared" si="9"/>
        <v>6.856780733110357E-3</v>
      </c>
      <c r="AD16" s="19">
        <f t="shared" si="9"/>
        <v>-4.33698613139466E-4</v>
      </c>
      <c r="AE16" s="19">
        <f t="shared" si="9"/>
        <v>4.9089288117859953E-2</v>
      </c>
      <c r="AF16" s="19">
        <f t="shared" si="9"/>
        <v>5.8039310786262677E-2</v>
      </c>
      <c r="AG16" s="19">
        <f t="shared" si="9"/>
        <v>6.6401763890969301E-2</v>
      </c>
      <c r="AH16" s="19">
        <f t="shared" si="9"/>
        <v>6.2777691825683712E-2</v>
      </c>
      <c r="AI16" s="19">
        <f t="shared" si="9"/>
        <v>3.3509586432565408E-2</v>
      </c>
      <c r="AJ16" s="19">
        <f t="shared" si="9"/>
        <v>6.3680485992019475E-2</v>
      </c>
      <c r="AK16" s="19">
        <f t="shared" si="9"/>
        <v>7.908711337190355E-2</v>
      </c>
      <c r="AL16" s="19">
        <f t="shared" si="9"/>
        <v>6.2046219698357108E-2</v>
      </c>
      <c r="AM16" s="19">
        <f t="shared" si="9"/>
        <v>9.6538841354953497E-2</v>
      </c>
      <c r="AN16" s="19">
        <f t="shared" si="9"/>
        <v>9.9399455558550009E-2</v>
      </c>
      <c r="AO16" s="19">
        <f t="shared" si="9"/>
        <v>9.8587357722677238E-2</v>
      </c>
      <c r="AP16" s="19">
        <f t="shared" si="9"/>
        <v>0.10546420175189564</v>
      </c>
      <c r="AQ16" s="19">
        <f t="shared" si="9"/>
        <v>8.5714129350796364E-2</v>
      </c>
      <c r="AR16" s="19">
        <f t="shared" si="9"/>
        <v>0.117276049592139</v>
      </c>
      <c r="AS16" s="19">
        <f t="shared" si="9"/>
        <v>4.3240060282297987E-2</v>
      </c>
      <c r="AT16" s="19">
        <f t="shared" si="9"/>
        <v>-1.3580520313378974E-2</v>
      </c>
      <c r="AU16" s="19">
        <f t="shared" si="9"/>
        <v>3.0349305949522787E-2</v>
      </c>
      <c r="AV16" s="19">
        <f t="shared" si="9"/>
        <v>7.7401736710321245E-2</v>
      </c>
      <c r="AW16" s="19">
        <f t="shared" si="9"/>
        <v>0.10939608511238674</v>
      </c>
      <c r="AX16" s="19">
        <f t="shared" ref="AX16" si="15">AX8/$Z16-1</f>
        <v>0.12389179393541938</v>
      </c>
      <c r="AY16" s="19">
        <f t="shared" si="9"/>
        <v>-1</v>
      </c>
      <c r="AZ16" s="19">
        <f t="shared" si="9"/>
        <v>-1</v>
      </c>
      <c r="BA16" s="19">
        <f t="shared" si="9"/>
        <v>-1</v>
      </c>
      <c r="BB16" s="19">
        <f t="shared" si="9"/>
        <v>-1</v>
      </c>
      <c r="BC16" s="19">
        <f t="shared" si="9"/>
        <v>-1</v>
      </c>
      <c r="BD16" s="19">
        <f t="shared" si="9"/>
        <v>-1</v>
      </c>
      <c r="BE16" s="19">
        <f t="shared" si="9"/>
        <v>-1</v>
      </c>
      <c r="BF16" s="586"/>
    </row>
    <row r="17" spans="24:58" s="1" customFormat="1" ht="18.75" customHeight="1">
      <c r="X17" s="87" t="s">
        <v>129</v>
      </c>
      <c r="Y17" s="155"/>
      <c r="Z17" s="41">
        <f t="shared" si="11"/>
        <v>123611</v>
      </c>
      <c r="AA17" s="19">
        <f t="shared" si="12"/>
        <v>0</v>
      </c>
      <c r="AB17" s="19">
        <f t="shared" si="9"/>
        <v>3.9640485070098208E-3</v>
      </c>
      <c r="AC17" s="19">
        <f t="shared" si="9"/>
        <v>7.7339395361253338E-3</v>
      </c>
      <c r="AD17" s="19">
        <f t="shared" si="9"/>
        <v>1.0735290548575804E-2</v>
      </c>
      <c r="AE17" s="19">
        <f t="shared" si="9"/>
        <v>1.3380686184886414E-2</v>
      </c>
      <c r="AF17" s="19">
        <f t="shared" si="9"/>
        <v>1.5848104133127316E-2</v>
      </c>
      <c r="AG17" s="19">
        <f t="shared" si="9"/>
        <v>1.8186083762771865E-2</v>
      </c>
      <c r="AH17" s="19">
        <f t="shared" si="9"/>
        <v>2.0596872446627001E-2</v>
      </c>
      <c r="AI17" s="19">
        <f t="shared" si="9"/>
        <v>2.3145189343990458E-2</v>
      </c>
      <c r="AJ17" s="19">
        <f t="shared" si="9"/>
        <v>2.4722718851882153E-2</v>
      </c>
      <c r="AK17" s="19">
        <f t="shared" si="9"/>
        <v>2.6818001634158817E-2</v>
      </c>
      <c r="AL17" s="19">
        <f t="shared" si="9"/>
        <v>2.9973060649942207E-2</v>
      </c>
      <c r="AM17" s="19">
        <f t="shared" si="9"/>
        <v>3.1348342785027183E-2</v>
      </c>
      <c r="AN17" s="19">
        <f t="shared" si="9"/>
        <v>3.3031040926778443E-2</v>
      </c>
      <c r="AO17" s="19">
        <f t="shared" si="9"/>
        <v>3.3783401153619108E-2</v>
      </c>
      <c r="AP17" s="19">
        <f t="shared" si="9"/>
        <v>3.3629693150285966E-2</v>
      </c>
      <c r="AQ17" s="19">
        <f t="shared" si="9"/>
        <v>3.4705649173617292E-2</v>
      </c>
      <c r="AR17" s="19">
        <f t="shared" si="9"/>
        <v>3.5773515302036207E-2</v>
      </c>
      <c r="AS17" s="19">
        <f t="shared" si="9"/>
        <v>3.6186099942561833E-2</v>
      </c>
      <c r="AT17" s="19">
        <f t="shared" si="9"/>
        <v>3.5765425407124019E-2</v>
      </c>
      <c r="AU17" s="19">
        <f t="shared" si="9"/>
        <v>3.5967672779930515E-2</v>
      </c>
      <c r="AV17" s="19">
        <f t="shared" si="9"/>
        <v>3.3880479892566262E-2</v>
      </c>
      <c r="AW17" s="19">
        <f t="shared" si="9"/>
        <v>3.1582949737482879E-2</v>
      </c>
      <c r="AX17" s="19">
        <f t="shared" ref="AX17" si="16">AX9/$Z17-1</f>
        <v>2.9827442541521476E-2</v>
      </c>
      <c r="AY17" s="19">
        <f t="shared" si="9"/>
        <v>-1</v>
      </c>
      <c r="AZ17" s="19">
        <f t="shared" si="9"/>
        <v>-1</v>
      </c>
      <c r="BA17" s="19">
        <f t="shared" si="9"/>
        <v>-1</v>
      </c>
      <c r="BB17" s="19">
        <f t="shared" si="9"/>
        <v>-1</v>
      </c>
      <c r="BC17" s="19">
        <f t="shared" si="9"/>
        <v>-1</v>
      </c>
      <c r="BD17" s="19">
        <f t="shared" si="9"/>
        <v>-1</v>
      </c>
      <c r="BE17" s="19">
        <f t="shared" si="9"/>
        <v>-1</v>
      </c>
      <c r="BF17" s="586"/>
    </row>
    <row r="18" spans="24:58" s="1" customFormat="1" ht="13.8">
      <c r="Y18" s="421"/>
    </row>
    <row r="19" spans="24:58" s="1" customFormat="1" ht="13.8">
      <c r="X19" s="583" t="s">
        <v>395</v>
      </c>
      <c r="Y19" s="640"/>
    </row>
    <row r="20" spans="24:58" s="1" customFormat="1" ht="13.8">
      <c r="X20" s="13"/>
      <c r="Y20" s="13" t="s">
        <v>152</v>
      </c>
      <c r="Z20" s="382">
        <v>2005</v>
      </c>
      <c r="AA20" s="13">
        <v>1990</v>
      </c>
      <c r="AB20" s="13">
        <f t="shared" ref="AB20" si="17">AA20+1</f>
        <v>1991</v>
      </c>
      <c r="AC20" s="13">
        <f t="shared" ref="AC20" si="18">AB20+1</f>
        <v>1992</v>
      </c>
      <c r="AD20" s="13">
        <f t="shared" ref="AD20" si="19">AC20+1</f>
        <v>1993</v>
      </c>
      <c r="AE20" s="13">
        <f t="shared" ref="AE20" si="20">AD20+1</f>
        <v>1994</v>
      </c>
      <c r="AF20" s="13">
        <f t="shared" ref="AF20" si="21">AE20+1</f>
        <v>1995</v>
      </c>
      <c r="AG20" s="13">
        <f t="shared" ref="AG20" si="22">AF20+1</f>
        <v>1996</v>
      </c>
      <c r="AH20" s="13">
        <f t="shared" ref="AH20" si="23">AG20+1</f>
        <v>1997</v>
      </c>
      <c r="AI20" s="13">
        <f t="shared" ref="AI20" si="24">AH20+1</f>
        <v>1998</v>
      </c>
      <c r="AJ20" s="13">
        <f t="shared" ref="AJ20" si="25">AI20+1</f>
        <v>1999</v>
      </c>
      <c r="AK20" s="13">
        <f t="shared" ref="AK20" si="26">AJ20+1</f>
        <v>2000</v>
      </c>
      <c r="AL20" s="13">
        <f t="shared" ref="AL20" si="27">AK20+1</f>
        <v>2001</v>
      </c>
      <c r="AM20" s="13">
        <f t="shared" ref="AM20" si="28">AL20+1</f>
        <v>2002</v>
      </c>
      <c r="AN20" s="13">
        <f t="shared" ref="AN20" si="29">AM20+1</f>
        <v>2003</v>
      </c>
      <c r="AO20" s="13">
        <f t="shared" ref="AO20" si="30">AN20+1</f>
        <v>2004</v>
      </c>
      <c r="AP20" s="13">
        <f t="shared" ref="AP20" si="31">AO20+1</f>
        <v>2005</v>
      </c>
      <c r="AQ20" s="13">
        <f>AP20+1</f>
        <v>2006</v>
      </c>
      <c r="AR20" s="13">
        <f>AQ20+1</f>
        <v>2007</v>
      </c>
      <c r="AS20" s="13">
        <f>AR20+1</f>
        <v>2008</v>
      </c>
      <c r="AT20" s="13">
        <f t="shared" ref="AT20" si="32">AS20+1</f>
        <v>2009</v>
      </c>
      <c r="AU20" s="13">
        <f>AT20+1</f>
        <v>2010</v>
      </c>
      <c r="AV20" s="13">
        <f>AU20+1</f>
        <v>2011</v>
      </c>
      <c r="AW20" s="13">
        <f>AV20+1</f>
        <v>2012</v>
      </c>
      <c r="AX20" s="13">
        <f>AW20+1</f>
        <v>2013</v>
      </c>
      <c r="AY20" s="13">
        <f t="shared" ref="AY20" si="33">AX20+1</f>
        <v>2014</v>
      </c>
      <c r="AZ20" s="13">
        <f t="shared" ref="AZ20" si="34">AY20+1</f>
        <v>2015</v>
      </c>
      <c r="BA20" s="13">
        <f t="shared" ref="BA20" si="35">AZ20+1</f>
        <v>2016</v>
      </c>
      <c r="BB20" s="13">
        <f t="shared" ref="BB20" si="36">BA20+1</f>
        <v>2017</v>
      </c>
      <c r="BC20" s="13">
        <f t="shared" ref="BC20" si="37">BB20+1</f>
        <v>2018</v>
      </c>
      <c r="BD20" s="13">
        <f t="shared" ref="BD20" si="38">BC20+1</f>
        <v>2019</v>
      </c>
      <c r="BE20" s="13">
        <f t="shared" ref="BE20" si="39">BD20+1</f>
        <v>2020</v>
      </c>
    </row>
    <row r="21" spans="24:58" s="1" customFormat="1" ht="16.2">
      <c r="X21" s="87" t="s">
        <v>125</v>
      </c>
      <c r="Y21" s="155"/>
      <c r="Z21" s="41">
        <f>AP5</f>
        <v>1304.3759600035212</v>
      </c>
      <c r="AA21" s="676"/>
      <c r="AB21" s="676"/>
      <c r="AC21" s="676"/>
      <c r="AD21" s="676"/>
      <c r="AE21" s="676"/>
      <c r="AF21" s="676"/>
      <c r="AG21" s="676"/>
      <c r="AH21" s="676"/>
      <c r="AI21" s="676"/>
      <c r="AJ21" s="676"/>
      <c r="AK21" s="676"/>
      <c r="AL21" s="676"/>
      <c r="AM21" s="676"/>
      <c r="AN21" s="676"/>
      <c r="AO21" s="676"/>
      <c r="AP21" s="19">
        <f>AP5/$Z21-1</f>
        <v>0</v>
      </c>
      <c r="AQ21" s="19">
        <f t="shared" ref="AQ21:AW21" si="40">AQ5/$Z21-1</f>
        <v>-1.7009696086464743E-2</v>
      </c>
      <c r="AR21" s="19">
        <f t="shared" si="40"/>
        <v>1.0622660870556189E-2</v>
      </c>
      <c r="AS21" s="19">
        <f t="shared" si="40"/>
        <v>-5.3991626965809725E-2</v>
      </c>
      <c r="AT21" s="19">
        <f t="shared" si="40"/>
        <v>-0.10981733096056445</v>
      </c>
      <c r="AU21" s="19">
        <f t="shared" si="40"/>
        <v>-7.1176837677996763E-2</v>
      </c>
      <c r="AV21" s="19">
        <f t="shared" si="40"/>
        <v>-3.3438437410548194E-2</v>
      </c>
      <c r="AW21" s="19">
        <f t="shared" si="40"/>
        <v>-6.8043845346549281E-3</v>
      </c>
      <c r="AX21" s="19">
        <f t="shared" ref="AX21" si="41">AX5/$Z21-1</f>
        <v>4.8417504857831695E-3</v>
      </c>
      <c r="AY21" s="19"/>
      <c r="AZ21" s="19"/>
      <c r="BA21" s="19"/>
      <c r="BB21" s="19"/>
      <c r="BC21" s="19"/>
      <c r="BD21" s="19"/>
      <c r="BE21" s="19"/>
      <c r="BF21" s="586"/>
    </row>
    <row r="22" spans="24:58" s="1" customFormat="1" ht="16.2">
      <c r="X22" s="87" t="s">
        <v>126</v>
      </c>
      <c r="Y22" s="155"/>
      <c r="Z22" s="41">
        <f t="shared" ref="Z22:Z25" si="42">AP6</f>
        <v>1219.0191869170546</v>
      </c>
      <c r="AA22" s="676"/>
      <c r="AB22" s="676"/>
      <c r="AC22" s="676"/>
      <c r="AD22" s="676"/>
      <c r="AE22" s="676"/>
      <c r="AF22" s="676"/>
      <c r="AG22" s="676"/>
      <c r="AH22" s="676"/>
      <c r="AI22" s="676"/>
      <c r="AJ22" s="676"/>
      <c r="AK22" s="676"/>
      <c r="AL22" s="676"/>
      <c r="AM22" s="676"/>
      <c r="AN22" s="676"/>
      <c r="AO22" s="676"/>
      <c r="AP22" s="19">
        <f t="shared" ref="AP22:AW25" si="43">AP6/$Z22-1</f>
        <v>0</v>
      </c>
      <c r="AQ22" s="19">
        <f t="shared" si="43"/>
        <v>-1.6843511617109841E-2</v>
      </c>
      <c r="AR22" s="19">
        <f t="shared" si="43"/>
        <v>1.2781199531302523E-2</v>
      </c>
      <c r="AS22" s="19">
        <f t="shared" si="43"/>
        <v>-5.395377426805914E-2</v>
      </c>
      <c r="AT22" s="19">
        <f t="shared" si="43"/>
        <v>-0.1058438052483236</v>
      </c>
      <c r="AU22" s="19">
        <f t="shared" si="43"/>
        <v>-6.5840518404182369E-2</v>
      </c>
      <c r="AV22" s="19">
        <f t="shared" si="43"/>
        <v>-2.5148763717684375E-2</v>
      </c>
      <c r="AW22" s="19">
        <f t="shared" si="43"/>
        <v>1.569576842360032E-3</v>
      </c>
      <c r="AX22" s="19">
        <f t="shared" ref="AX22" si="44">AX6/$Z22-1</f>
        <v>1.292968925727811E-2</v>
      </c>
      <c r="AY22" s="19"/>
      <c r="AZ22" s="19"/>
      <c r="BA22" s="19"/>
      <c r="BB22" s="19"/>
      <c r="BC22" s="19"/>
      <c r="BD22" s="19"/>
      <c r="BE22" s="19"/>
      <c r="BF22" s="586"/>
    </row>
    <row r="23" spans="24:58" s="1" customFormat="1" ht="16.2">
      <c r="X23" s="87" t="s">
        <v>128</v>
      </c>
      <c r="Y23" s="155"/>
      <c r="Z23" s="228">
        <f t="shared" si="42"/>
        <v>10.208940892895884</v>
      </c>
      <c r="AA23" s="676"/>
      <c r="AB23" s="676"/>
      <c r="AC23" s="676"/>
      <c r="AD23" s="676"/>
      <c r="AE23" s="676"/>
      <c r="AF23" s="676"/>
      <c r="AG23" s="676"/>
      <c r="AH23" s="676"/>
      <c r="AI23" s="676"/>
      <c r="AJ23" s="676"/>
      <c r="AK23" s="676"/>
      <c r="AL23" s="676"/>
      <c r="AM23" s="676"/>
      <c r="AN23" s="676"/>
      <c r="AO23" s="676"/>
      <c r="AP23" s="19">
        <f t="shared" si="43"/>
        <v>0</v>
      </c>
      <c r="AQ23" s="19">
        <f t="shared" si="43"/>
        <v>-1.803187504065995E-2</v>
      </c>
      <c r="AR23" s="19">
        <f t="shared" si="43"/>
        <v>8.5308954262512948E-3</v>
      </c>
      <c r="AS23" s="19">
        <f t="shared" si="43"/>
        <v>-5.6325553497451719E-2</v>
      </c>
      <c r="AT23" s="19">
        <f t="shared" si="43"/>
        <v>-0.11165287382974098</v>
      </c>
      <c r="AU23" s="19">
        <f t="shared" si="43"/>
        <v>-7.3273012771205792E-2</v>
      </c>
      <c r="AV23" s="19">
        <f t="shared" si="43"/>
        <v>-3.3672894710216283E-2</v>
      </c>
      <c r="AW23" s="19">
        <f t="shared" si="43"/>
        <v>-4.8338046757150366E-3</v>
      </c>
      <c r="AX23" s="19">
        <f t="shared" ref="AX23" si="45">AX7/$Z23-1</f>
        <v>8.551750821438997E-3</v>
      </c>
      <c r="AY23" s="19"/>
      <c r="AZ23" s="19"/>
      <c r="BA23" s="19"/>
      <c r="BB23" s="19"/>
      <c r="BC23" s="19"/>
      <c r="BD23" s="19"/>
      <c r="BE23" s="19"/>
      <c r="BF23" s="586"/>
    </row>
    <row r="24" spans="24:58" s="1" customFormat="1" ht="16.2">
      <c r="X24" s="87" t="s">
        <v>127</v>
      </c>
      <c r="Y24" s="155"/>
      <c r="Z24" s="228">
        <f t="shared" si="42"/>
        <v>9.5408802432303439</v>
      </c>
      <c r="AA24" s="676"/>
      <c r="AB24" s="676"/>
      <c r="AC24" s="676"/>
      <c r="AD24" s="676"/>
      <c r="AE24" s="676"/>
      <c r="AF24" s="676"/>
      <c r="AG24" s="676"/>
      <c r="AH24" s="676"/>
      <c r="AI24" s="676"/>
      <c r="AJ24" s="676"/>
      <c r="AK24" s="676"/>
      <c r="AL24" s="676"/>
      <c r="AM24" s="676"/>
      <c r="AN24" s="676"/>
      <c r="AO24" s="676"/>
      <c r="AP24" s="19">
        <f t="shared" si="43"/>
        <v>0</v>
      </c>
      <c r="AQ24" s="19">
        <f t="shared" si="43"/>
        <v>-1.7865863381012481E-2</v>
      </c>
      <c r="AR24" s="19">
        <f t="shared" si="43"/>
        <v>1.0684966389254758E-2</v>
      </c>
      <c r="AS24" s="19">
        <f t="shared" si="43"/>
        <v>-5.6287794187262929E-2</v>
      </c>
      <c r="AT24" s="19">
        <f t="shared" si="43"/>
        <v>-0.1076875414659445</v>
      </c>
      <c r="AU24" s="19">
        <f t="shared" si="43"/>
        <v>-6.7948736542833066E-2</v>
      </c>
      <c r="AV24" s="19">
        <f t="shared" si="43"/>
        <v>-2.5385231830304611E-2</v>
      </c>
      <c r="AW24" s="19">
        <f t="shared" si="43"/>
        <v>3.5567713131370304E-3</v>
      </c>
      <c r="AX24" s="19">
        <f t="shared" ref="AX24" si="46">AX8/$Z24-1</f>
        <v>1.6669551265722227E-2</v>
      </c>
      <c r="AY24" s="19"/>
      <c r="AZ24" s="19"/>
      <c r="BA24" s="19"/>
      <c r="BB24" s="19"/>
      <c r="BC24" s="19"/>
      <c r="BD24" s="19"/>
      <c r="BE24" s="19"/>
      <c r="BF24" s="586"/>
    </row>
    <row r="25" spans="24:58" s="1" customFormat="1" ht="18.75" customHeight="1">
      <c r="X25" s="87" t="s">
        <v>129</v>
      </c>
      <c r="Y25" s="155"/>
      <c r="Z25" s="41">
        <f t="shared" si="42"/>
        <v>127768</v>
      </c>
      <c r="AA25" s="676"/>
      <c r="AB25" s="676"/>
      <c r="AC25" s="676"/>
      <c r="AD25" s="676"/>
      <c r="AE25" s="676"/>
      <c r="AF25" s="676"/>
      <c r="AG25" s="676"/>
      <c r="AH25" s="676"/>
      <c r="AI25" s="676"/>
      <c r="AJ25" s="676"/>
      <c r="AK25" s="676"/>
      <c r="AL25" s="676"/>
      <c r="AM25" s="676"/>
      <c r="AN25" s="676"/>
      <c r="AO25" s="676"/>
      <c r="AP25" s="19">
        <f t="shared" si="43"/>
        <v>0</v>
      </c>
      <c r="AQ25" s="19">
        <f t="shared" si="43"/>
        <v>1.0409492204621618E-3</v>
      </c>
      <c r="AR25" s="19">
        <f t="shared" si="43"/>
        <v>2.0740717550560284E-3</v>
      </c>
      <c r="AS25" s="19">
        <f t="shared" si="43"/>
        <v>2.4732327343308658E-3</v>
      </c>
      <c r="AT25" s="19">
        <f t="shared" si="43"/>
        <v>2.0662450691879553E-3</v>
      </c>
      <c r="AU25" s="19">
        <f t="shared" si="43"/>
        <v>2.2619122158913374E-3</v>
      </c>
      <c r="AV25" s="19">
        <f t="shared" si="43"/>
        <v>2.4262726191226491E-4</v>
      </c>
      <c r="AW25" s="19">
        <f t="shared" si="43"/>
        <v>-1.9801515246383738E-3</v>
      </c>
      <c r="AX25" s="19">
        <f t="shared" ref="AX25" si="47">AX9/$Z25-1</f>
        <v>-3.6785423580238952E-3</v>
      </c>
      <c r="AY25" s="19"/>
      <c r="AZ25" s="19"/>
      <c r="BA25" s="19"/>
      <c r="BB25" s="19"/>
      <c r="BC25" s="19"/>
      <c r="BD25" s="19"/>
      <c r="BE25" s="19"/>
      <c r="BF25" s="586"/>
    </row>
    <row r="26" spans="24:58" s="1" customFormat="1" ht="18.75" customHeight="1">
      <c r="X26" s="487"/>
      <c r="Y26" s="480"/>
      <c r="Z26" s="480"/>
      <c r="AA26" s="183"/>
      <c r="AB26" s="183"/>
      <c r="AC26" s="183"/>
      <c r="AD26" s="183"/>
      <c r="AE26" s="183"/>
      <c r="AF26" s="183"/>
      <c r="AG26" s="183"/>
      <c r="AH26" s="183"/>
      <c r="AI26" s="183"/>
      <c r="AJ26" s="183"/>
      <c r="AK26" s="183"/>
      <c r="AL26" s="183"/>
      <c r="AM26" s="183"/>
      <c r="AN26" s="183"/>
      <c r="AO26" s="183"/>
      <c r="AP26" s="183"/>
      <c r="AQ26" s="183"/>
      <c r="AR26" s="183"/>
      <c r="AS26" s="183"/>
      <c r="AT26" s="183"/>
      <c r="AU26" s="183"/>
      <c r="AV26" s="183"/>
      <c r="AW26" s="183"/>
      <c r="AX26" s="183"/>
      <c r="AY26" s="183"/>
      <c r="AZ26" s="183"/>
      <c r="BA26" s="183"/>
      <c r="BB26" s="183"/>
      <c r="BC26" s="183"/>
      <c r="BD26" s="183"/>
      <c r="BE26" s="183"/>
      <c r="BF26" s="586"/>
    </row>
    <row r="27" spans="24:58" s="1" customFormat="1" ht="13.8">
      <c r="X27" s="694" t="s">
        <v>394</v>
      </c>
      <c r="Y27" s="421"/>
    </row>
    <row r="28" spans="24:58" s="1" customFormat="1" ht="13.8">
      <c r="X28" s="13"/>
      <c r="Y28" s="13" t="s">
        <v>152</v>
      </c>
      <c r="Z28" s="382"/>
      <c r="AA28" s="13">
        <v>1990</v>
      </c>
      <c r="AB28" s="13">
        <f t="shared" ref="AB28:AT28" si="48">AA28+1</f>
        <v>1991</v>
      </c>
      <c r="AC28" s="13">
        <f t="shared" si="48"/>
        <v>1992</v>
      </c>
      <c r="AD28" s="13">
        <f t="shared" si="48"/>
        <v>1993</v>
      </c>
      <c r="AE28" s="13">
        <f t="shared" si="48"/>
        <v>1994</v>
      </c>
      <c r="AF28" s="13">
        <f t="shared" si="48"/>
        <v>1995</v>
      </c>
      <c r="AG28" s="13">
        <f t="shared" si="48"/>
        <v>1996</v>
      </c>
      <c r="AH28" s="13">
        <f t="shared" si="48"/>
        <v>1997</v>
      </c>
      <c r="AI28" s="13">
        <f t="shared" si="48"/>
        <v>1998</v>
      </c>
      <c r="AJ28" s="13">
        <f t="shared" si="48"/>
        <v>1999</v>
      </c>
      <c r="AK28" s="13">
        <f t="shared" si="48"/>
        <v>2000</v>
      </c>
      <c r="AL28" s="13">
        <f t="shared" si="48"/>
        <v>2001</v>
      </c>
      <c r="AM28" s="13">
        <f t="shared" si="48"/>
        <v>2002</v>
      </c>
      <c r="AN28" s="13">
        <f t="shared" si="48"/>
        <v>2003</v>
      </c>
      <c r="AO28" s="13">
        <f t="shared" si="48"/>
        <v>2004</v>
      </c>
      <c r="AP28" s="13">
        <f t="shared" si="48"/>
        <v>2005</v>
      </c>
      <c r="AQ28" s="13">
        <f>AP28+1</f>
        <v>2006</v>
      </c>
      <c r="AR28" s="13">
        <f>AQ28+1</f>
        <v>2007</v>
      </c>
      <c r="AS28" s="13">
        <f>AR28+1</f>
        <v>2008</v>
      </c>
      <c r="AT28" s="13">
        <f t="shared" si="48"/>
        <v>2009</v>
      </c>
      <c r="AU28" s="13">
        <f>AT28+1</f>
        <v>2010</v>
      </c>
      <c r="AV28" s="13">
        <f>AU28+1</f>
        <v>2011</v>
      </c>
      <c r="AW28" s="13">
        <f>AV28+1</f>
        <v>2012</v>
      </c>
      <c r="AX28" s="13">
        <f>AW28+1</f>
        <v>2013</v>
      </c>
      <c r="AY28" s="13">
        <f t="shared" ref="AY28:BE28" si="49">AX28+1</f>
        <v>2014</v>
      </c>
      <c r="AZ28" s="13">
        <f t="shared" si="49"/>
        <v>2015</v>
      </c>
      <c r="BA28" s="13">
        <f t="shared" si="49"/>
        <v>2016</v>
      </c>
      <c r="BB28" s="13">
        <f t="shared" si="49"/>
        <v>2017</v>
      </c>
      <c r="BC28" s="13">
        <f t="shared" si="49"/>
        <v>2018</v>
      </c>
      <c r="BD28" s="13">
        <f t="shared" si="49"/>
        <v>2019</v>
      </c>
      <c r="BE28" s="13">
        <f t="shared" si="49"/>
        <v>2020</v>
      </c>
    </row>
    <row r="29" spans="24:58" s="1" customFormat="1" ht="16.2">
      <c r="X29" s="87" t="s">
        <v>125</v>
      </c>
      <c r="Y29" s="155"/>
      <c r="Z29" s="155"/>
      <c r="AA29" s="155"/>
      <c r="AB29" s="19">
        <f t="shared" ref="AB29:AT29" si="50">AB5/AA5-1</f>
        <v>7.4739417976665834E-3</v>
      </c>
      <c r="AC29" s="19">
        <f t="shared" si="50"/>
        <v>8.418188889724787E-3</v>
      </c>
      <c r="AD29" s="19">
        <f t="shared" si="50"/>
        <v>-5.475698711376431E-3</v>
      </c>
      <c r="AE29" s="19">
        <f t="shared" si="50"/>
        <v>5.2147598054761879E-2</v>
      </c>
      <c r="AF29" s="19">
        <f t="shared" si="50"/>
        <v>1.1031742139697709E-2</v>
      </c>
      <c r="AG29" s="19">
        <f t="shared" si="50"/>
        <v>1.049113371514232E-2</v>
      </c>
      <c r="AH29" s="19">
        <f t="shared" si="50"/>
        <v>-1.9430361155541309E-3</v>
      </c>
      <c r="AI29" s="19">
        <f t="shared" si="50"/>
        <v>-2.7684738205114079E-2</v>
      </c>
      <c r="AJ29" s="19">
        <f t="shared" si="50"/>
        <v>2.8735599960468816E-2</v>
      </c>
      <c r="AK29" s="19">
        <f t="shared" si="50"/>
        <v>1.6651310313315237E-2</v>
      </c>
      <c r="AL29" s="19">
        <f t="shared" si="50"/>
        <v>-1.3152453895253435E-2</v>
      </c>
      <c r="AM29" s="19">
        <f t="shared" si="50"/>
        <v>2.9471751068999907E-2</v>
      </c>
      <c r="AN29" s="19">
        <f t="shared" si="50"/>
        <v>3.9285429969218022E-3</v>
      </c>
      <c r="AO29" s="19">
        <f t="shared" si="50"/>
        <v>-7.895705157999755E-4</v>
      </c>
      <c r="AP29" s="19">
        <f t="shared" si="50"/>
        <v>5.8172688622559754E-3</v>
      </c>
      <c r="AQ29" s="19">
        <f t="shared" si="50"/>
        <v>-1.7009696086464743E-2</v>
      </c>
      <c r="AR29" s="19">
        <f t="shared" si="50"/>
        <v>2.8110508157618064E-2</v>
      </c>
      <c r="AS29" s="19">
        <f t="shared" si="50"/>
        <v>-6.393512666805512E-2</v>
      </c>
      <c r="AT29" s="19">
        <f t="shared" si="50"/>
        <v>-5.9011849774332936E-2</v>
      </c>
      <c r="AU29" s="19">
        <f t="shared" ref="AU29:AX33" si="51">AU5/AT5-1</f>
        <v>4.340737539213535E-2</v>
      </c>
      <c r="AV29" s="19">
        <f t="shared" si="51"/>
        <v>4.0630339335105292E-2</v>
      </c>
      <c r="AW29" s="19">
        <f t="shared" si="51"/>
        <v>2.7555464552655673E-2</v>
      </c>
      <c r="AX29" s="19">
        <f t="shared" si="51"/>
        <v>1.1725922707564118E-2</v>
      </c>
      <c r="AY29" s="19"/>
      <c r="AZ29" s="19"/>
      <c r="BA29" s="19"/>
      <c r="BB29" s="19"/>
      <c r="BC29" s="19"/>
      <c r="BD29" s="19"/>
      <c r="BE29" s="19"/>
      <c r="BF29" s="586"/>
    </row>
    <row r="30" spans="24:58" s="1" customFormat="1" ht="16.2">
      <c r="X30" s="87" t="s">
        <v>126</v>
      </c>
      <c r="Y30" s="155"/>
      <c r="Z30" s="155"/>
      <c r="AA30" s="155"/>
      <c r="AB30" s="19">
        <f t="shared" ref="AB30:AT30" si="52">AB6/AA6-1</f>
        <v>6.7464389752176501E-3</v>
      </c>
      <c r="AC30" s="19">
        <f t="shared" si="52"/>
        <v>7.8443895263826668E-3</v>
      </c>
      <c r="AD30" s="19">
        <f t="shared" si="52"/>
        <v>-4.2840791570255554E-3</v>
      </c>
      <c r="AE30" s="19">
        <f t="shared" si="52"/>
        <v>5.2291444942490717E-2</v>
      </c>
      <c r="AF30" s="19">
        <f t="shared" si="52"/>
        <v>1.0986840938888909E-2</v>
      </c>
      <c r="AG30" s="19">
        <f t="shared" si="52"/>
        <v>1.0223421882045391E-2</v>
      </c>
      <c r="AH30" s="19">
        <f t="shared" si="52"/>
        <v>-1.0387290952269534E-3</v>
      </c>
      <c r="AI30" s="19">
        <f t="shared" si="52"/>
        <v>-2.5111128216302681E-2</v>
      </c>
      <c r="AJ30" s="19">
        <f t="shared" si="52"/>
        <v>3.0779519182621895E-2</v>
      </c>
      <c r="AK30" s="19">
        <f t="shared" si="52"/>
        <v>1.6558610392838569E-2</v>
      </c>
      <c r="AL30" s="19">
        <f t="shared" si="52"/>
        <v>-1.2767820385874762E-2</v>
      </c>
      <c r="AM30" s="19">
        <f t="shared" si="52"/>
        <v>3.3856140880593966E-2</v>
      </c>
      <c r="AN30" s="19">
        <f t="shared" si="52"/>
        <v>4.2445749101918118E-3</v>
      </c>
      <c r="AO30" s="19">
        <f t="shared" si="52"/>
        <v>-1.0908416767207996E-5</v>
      </c>
      <c r="AP30" s="19">
        <f t="shared" si="52"/>
        <v>6.1100995970189143E-3</v>
      </c>
      <c r="AQ30" s="19">
        <f t="shared" si="52"/>
        <v>-1.6843511617109841E-2</v>
      </c>
      <c r="AR30" s="19">
        <f t="shared" si="52"/>
        <v>3.0132243949424042E-2</v>
      </c>
      <c r="AS30" s="19">
        <f t="shared" si="52"/>
        <v>-6.5892784967024776E-2</v>
      </c>
      <c r="AT30" s="19">
        <f t="shared" si="52"/>
        <v>-5.4849361023683652E-2</v>
      </c>
      <c r="AU30" s="19">
        <f t="shared" si="51"/>
        <v>4.4738589386221106E-2</v>
      </c>
      <c r="AV30" s="19">
        <f t="shared" si="51"/>
        <v>4.3559751293199556E-2</v>
      </c>
      <c r="AW30" s="19">
        <f t="shared" si="51"/>
        <v>2.7407608018160001E-2</v>
      </c>
      <c r="AX30" s="19">
        <f t="shared" si="51"/>
        <v>1.1342309788135774E-2</v>
      </c>
      <c r="AY30" s="19"/>
      <c r="AZ30" s="19"/>
      <c r="BA30" s="19"/>
      <c r="BB30" s="19"/>
      <c r="BC30" s="19"/>
      <c r="BD30" s="19"/>
      <c r="BE30" s="19"/>
      <c r="BF30" s="586"/>
    </row>
    <row r="31" spans="24:58" s="1" customFormat="1" ht="16.2">
      <c r="X31" s="87" t="s">
        <v>128</v>
      </c>
      <c r="Y31" s="155"/>
      <c r="Z31" s="155"/>
      <c r="AA31" s="155"/>
      <c r="AB31" s="19">
        <f t="shared" ref="AB31:AT31" si="53">AB7/AA7-1</f>
        <v>3.4960348389725393E-3</v>
      </c>
      <c r="AC31" s="19">
        <f t="shared" si="53"/>
        <v>4.6457381120503793E-3</v>
      </c>
      <c r="AD31" s="19">
        <f t="shared" si="53"/>
        <v>-8.4289116312092904E-3</v>
      </c>
      <c r="AE31" s="19">
        <f t="shared" si="53"/>
        <v>4.9401002720359521E-2</v>
      </c>
      <c r="AF31" s="19">
        <f t="shared" si="53"/>
        <v>8.5760227692062152E-3</v>
      </c>
      <c r="AG31" s="19">
        <f t="shared" si="53"/>
        <v>8.1708233865709357E-3</v>
      </c>
      <c r="AH31" s="19">
        <f t="shared" si="53"/>
        <v>-4.3005824684124727E-3</v>
      </c>
      <c r="AI31" s="19">
        <f t="shared" si="53"/>
        <v>-3.010645453335592E-2</v>
      </c>
      <c r="AJ31" s="19">
        <f t="shared" si="53"/>
        <v>2.7151892743969563E-2</v>
      </c>
      <c r="AK31" s="19">
        <f t="shared" si="53"/>
        <v>1.4576773265183585E-2</v>
      </c>
      <c r="AL31" s="19">
        <f t="shared" si="53"/>
        <v>-1.6175408928248869E-2</v>
      </c>
      <c r="AM31" s="19">
        <f t="shared" si="53"/>
        <v>2.809897133097583E-2</v>
      </c>
      <c r="AN31" s="19">
        <f t="shared" si="53"/>
        <v>2.293249741613268E-3</v>
      </c>
      <c r="AO31" s="19">
        <f t="shared" si="53"/>
        <v>-1.5167694479449878E-3</v>
      </c>
      <c r="AP31" s="19">
        <f t="shared" si="53"/>
        <v>5.9668409625344143E-3</v>
      </c>
      <c r="AQ31" s="19">
        <f t="shared" si="53"/>
        <v>-1.803187504065995E-2</v>
      </c>
      <c r="AR31" s="19">
        <f t="shared" si="53"/>
        <v>2.7050542468485039E-2</v>
      </c>
      <c r="AS31" s="19">
        <f t="shared" si="53"/>
        <v>-6.4307845419342979E-2</v>
      </c>
      <c r="AT31" s="19">
        <f t="shared" si="53"/>
        <v>-5.8629668883526276E-2</v>
      </c>
      <c r="AU31" s="19">
        <f t="shared" si="51"/>
        <v>4.3203675599192914E-2</v>
      </c>
      <c r="AV31" s="19">
        <f t="shared" si="51"/>
        <v>4.2731158805902947E-2</v>
      </c>
      <c r="AW31" s="19">
        <f t="shared" si="51"/>
        <v>2.9844024737206265E-2</v>
      </c>
      <c r="AX31" s="19">
        <f t="shared" si="51"/>
        <v>1.3450572939520011E-2</v>
      </c>
      <c r="AY31" s="19"/>
      <c r="AZ31" s="19"/>
      <c r="BA31" s="19"/>
      <c r="BB31" s="19"/>
      <c r="BC31" s="19"/>
      <c r="BD31" s="19"/>
      <c r="BE31" s="19"/>
      <c r="BF31" s="586"/>
    </row>
    <row r="32" spans="24:58" s="1" customFormat="1" ht="16.2">
      <c r="X32" s="87" t="s">
        <v>127</v>
      </c>
      <c r="Y32" s="155"/>
      <c r="Z32" s="155"/>
      <c r="AA32" s="155"/>
      <c r="AB32" s="19">
        <f t="shared" ref="AB32:AT32" si="54">AB8/AA8-1</f>
        <v>2.771404486391349E-3</v>
      </c>
      <c r="AC32" s="19">
        <f t="shared" si="54"/>
        <v>4.0740853084173523E-3</v>
      </c>
      <c r="AD32" s="19">
        <f t="shared" si="54"/>
        <v>-7.2408305587825517E-3</v>
      </c>
      <c r="AE32" s="19">
        <f t="shared" si="54"/>
        <v>4.9544474100705616E-2</v>
      </c>
      <c r="AF32" s="19">
        <f t="shared" si="54"/>
        <v>8.5312306300062701E-3</v>
      </c>
      <c r="AG32" s="19">
        <f t="shared" si="54"/>
        <v>7.9037262788395068E-3</v>
      </c>
      <c r="AH32" s="19">
        <f t="shared" si="54"/>
        <v>-3.3984115443154161E-3</v>
      </c>
      <c r="AI32" s="19">
        <f t="shared" si="54"/>
        <v>-2.7539254557404469E-2</v>
      </c>
      <c r="AJ32" s="19">
        <f t="shared" si="54"/>
        <v>2.9192665414548236E-2</v>
      </c>
      <c r="AK32" s="19">
        <f t="shared" si="54"/>
        <v>1.448426250436996E-2</v>
      </c>
      <c r="AL32" s="19">
        <f t="shared" si="54"/>
        <v>-1.579195364524133E-2</v>
      </c>
      <c r="AM32" s="19">
        <f t="shared" si="54"/>
        <v>3.2477514647519579E-2</v>
      </c>
      <c r="AN32" s="19">
        <f t="shared" si="54"/>
        <v>2.6087668723726587E-3</v>
      </c>
      <c r="AO32" s="19">
        <f t="shared" si="54"/>
        <v>-7.3867403860072844E-4</v>
      </c>
      <c r="AP32" s="19">
        <f t="shared" si="54"/>
        <v>6.2597152432863901E-3</v>
      </c>
      <c r="AQ32" s="19">
        <f t="shared" si="54"/>
        <v>-1.7865863381012481E-2</v>
      </c>
      <c r="AR32" s="19">
        <f t="shared" si="54"/>
        <v>2.9070193882633877E-2</v>
      </c>
      <c r="AS32" s="19">
        <f t="shared" si="54"/>
        <v>-6.6264724225376326E-2</v>
      </c>
      <c r="AT32" s="19">
        <f t="shared" si="54"/>
        <v>-5.4465489544469281E-2</v>
      </c>
      <c r="AU32" s="19">
        <f t="shared" si="51"/>
        <v>4.453462970627653E-2</v>
      </c>
      <c r="AV32" s="19">
        <f t="shared" si="51"/>
        <v>4.5666484646619043E-2</v>
      </c>
      <c r="AW32" s="19">
        <f t="shared" si="51"/>
        <v>2.9695838898269766E-2</v>
      </c>
      <c r="AX32" s="19">
        <f t="shared" si="51"/>
        <v>1.3066306089915658E-2</v>
      </c>
      <c r="AY32" s="19"/>
      <c r="AZ32" s="19"/>
      <c r="BA32" s="19"/>
      <c r="BB32" s="19"/>
      <c r="BC32" s="19"/>
      <c r="BD32" s="19"/>
      <c r="BE32" s="19"/>
      <c r="BF32" s="586"/>
    </row>
    <row r="33" spans="24:58" s="1" customFormat="1" ht="18.75" customHeight="1">
      <c r="X33" s="87" t="s">
        <v>155</v>
      </c>
      <c r="Y33" s="155"/>
      <c r="Z33" s="155"/>
      <c r="AA33" s="155"/>
      <c r="AB33" s="19">
        <f t="shared" ref="AB33:AT33" si="55">AB9/AA9-1</f>
        <v>3.9640485070098208E-3</v>
      </c>
      <c r="AC33" s="19">
        <f t="shared" si="55"/>
        <v>3.7550060031747989E-3</v>
      </c>
      <c r="AD33" s="19">
        <f t="shared" si="55"/>
        <v>2.9783168897059564E-3</v>
      </c>
      <c r="AE33" s="19">
        <f t="shared" si="55"/>
        <v>2.6172981798973094E-3</v>
      </c>
      <c r="AF33" s="19">
        <f t="shared" si="55"/>
        <v>2.4348381431364974E-3</v>
      </c>
      <c r="AG33" s="19">
        <f t="shared" si="55"/>
        <v>2.30150513657712E-3</v>
      </c>
      <c r="AH33" s="19">
        <f t="shared" si="55"/>
        <v>2.3677289665420265E-3</v>
      </c>
      <c r="AI33" s="19">
        <f t="shared" si="55"/>
        <v>2.4968887972922627E-3</v>
      </c>
      <c r="AJ33" s="19">
        <f t="shared" si="55"/>
        <v>1.5418432538427673E-3</v>
      </c>
      <c r="AK33" s="19">
        <f t="shared" si="55"/>
        <v>2.0447314612330736E-3</v>
      </c>
      <c r="AL33" s="19">
        <f t="shared" si="55"/>
        <v>3.0726565085168467E-3</v>
      </c>
      <c r="AM33" s="19">
        <f t="shared" si="55"/>
        <v>1.3352602972132033E-3</v>
      </c>
      <c r="AN33" s="19">
        <f t="shared" si="55"/>
        <v>1.6315516997944535E-3</v>
      </c>
      <c r="AO33" s="19">
        <f t="shared" si="55"/>
        <v>7.2830360079567669E-4</v>
      </c>
      <c r="AP33" s="19">
        <f t="shared" si="55"/>
        <v>-1.486849210013963E-4</v>
      </c>
      <c r="AQ33" s="19">
        <f t="shared" si="55"/>
        <v>1.0409492204621618E-3</v>
      </c>
      <c r="AR33" s="19">
        <f t="shared" si="55"/>
        <v>1.0320482247989649E-3</v>
      </c>
      <c r="AS33" s="19">
        <f t="shared" si="55"/>
        <v>3.983348043081758E-4</v>
      </c>
      <c r="AT33" s="19">
        <f t="shared" si="55"/>
        <v>-4.0598357328003321E-4</v>
      </c>
      <c r="AU33" s="19">
        <f t="shared" si="51"/>
        <v>1.9526368407896122E-4</v>
      </c>
      <c r="AV33" s="19">
        <f t="shared" si="51"/>
        <v>-2.014727816519235E-3</v>
      </c>
      <c r="AW33" s="19">
        <f t="shared" si="51"/>
        <v>-2.22223961063861E-3</v>
      </c>
      <c r="AX33" s="19">
        <f t="shared" si="51"/>
        <v>-1.7017605771869615E-3</v>
      </c>
      <c r="AY33" s="19"/>
      <c r="AZ33" s="19"/>
      <c r="BA33" s="19"/>
      <c r="BB33" s="19"/>
      <c r="BC33" s="19"/>
      <c r="BD33" s="19"/>
      <c r="BE33" s="19"/>
      <c r="BF33" s="586"/>
    </row>
  </sheetData>
  <phoneticPr fontId="9"/>
  <pageMargins left="0.28000000000000003" right="0.32" top="0.71" bottom="0.24" header="0.51181102362204722" footer="0.26"/>
  <pageSetup paperSize="9" scale="41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F33"/>
  <sheetViews>
    <sheetView zoomScale="80" zoomScaleNormal="80" workbookViewId="0">
      <pane xSplit="25" ySplit="4" topLeftCell="Z35" activePane="bottomRight" state="frozen"/>
      <selection pane="topRight" activeCell="Z1" sqref="Z1"/>
      <selection pane="bottomLeft" activeCell="A5" sqref="A5"/>
      <selection pane="bottomRight" activeCell="AB12" sqref="AB12"/>
    </sheetView>
  </sheetViews>
  <sheetFormatPr defaultColWidth="9" defaultRowHeight="13.2"/>
  <cols>
    <col min="1" max="1" width="1.6640625" style="83" customWidth="1"/>
    <col min="2" max="23" width="1.6640625" style="83" hidden="1" customWidth="1"/>
    <col min="24" max="24" width="45.33203125" style="83" customWidth="1"/>
    <col min="25" max="25" width="12.77734375" style="374" bestFit="1" customWidth="1"/>
    <col min="26" max="50" width="10.6640625" style="83" customWidth="1"/>
    <col min="51" max="57" width="10.6640625" style="83" hidden="1" customWidth="1"/>
    <col min="58" max="58" width="40.88671875" style="83" customWidth="1"/>
    <col min="59" max="16384" width="9" style="83"/>
  </cols>
  <sheetData>
    <row r="1" spans="1:58" ht="24">
      <c r="A1" s="373" t="s">
        <v>266</v>
      </c>
      <c r="Z1" s="165"/>
    </row>
    <row r="2" spans="1:58" ht="15" customHeight="1">
      <c r="Y2" s="385"/>
    </row>
    <row r="3" spans="1:58" s="1" customFormat="1" ht="13.8">
      <c r="X3" s="1" t="s">
        <v>156</v>
      </c>
      <c r="Y3" s="386"/>
    </row>
    <row r="4" spans="1:58" s="1" customFormat="1" ht="13.8">
      <c r="X4" s="13"/>
      <c r="Y4" s="13" t="s">
        <v>152</v>
      </c>
      <c r="Z4" s="382"/>
      <c r="AA4" s="13">
        <v>1990</v>
      </c>
      <c r="AB4" s="13">
        <f t="shared" ref="AB4:BE4" si="0">AA4+1</f>
        <v>1991</v>
      </c>
      <c r="AC4" s="13">
        <f t="shared" si="0"/>
        <v>1992</v>
      </c>
      <c r="AD4" s="13">
        <f t="shared" si="0"/>
        <v>1993</v>
      </c>
      <c r="AE4" s="13">
        <f t="shared" si="0"/>
        <v>1994</v>
      </c>
      <c r="AF4" s="13">
        <f t="shared" si="0"/>
        <v>1995</v>
      </c>
      <c r="AG4" s="13">
        <f t="shared" si="0"/>
        <v>1996</v>
      </c>
      <c r="AH4" s="13">
        <f t="shared" si="0"/>
        <v>1997</v>
      </c>
      <c r="AI4" s="13">
        <f t="shared" si="0"/>
        <v>1998</v>
      </c>
      <c r="AJ4" s="13">
        <f t="shared" si="0"/>
        <v>1999</v>
      </c>
      <c r="AK4" s="13">
        <f t="shared" si="0"/>
        <v>2000</v>
      </c>
      <c r="AL4" s="13">
        <f t="shared" si="0"/>
        <v>2001</v>
      </c>
      <c r="AM4" s="13">
        <f t="shared" si="0"/>
        <v>2002</v>
      </c>
      <c r="AN4" s="13">
        <f t="shared" si="0"/>
        <v>2003</v>
      </c>
      <c r="AO4" s="13">
        <f t="shared" si="0"/>
        <v>2004</v>
      </c>
      <c r="AP4" s="13">
        <f t="shared" si="0"/>
        <v>2005</v>
      </c>
      <c r="AQ4" s="13">
        <f t="shared" si="0"/>
        <v>2006</v>
      </c>
      <c r="AR4" s="13">
        <f t="shared" si="0"/>
        <v>2007</v>
      </c>
      <c r="AS4" s="13">
        <f t="shared" si="0"/>
        <v>2008</v>
      </c>
      <c r="AT4" s="13">
        <f t="shared" si="0"/>
        <v>2009</v>
      </c>
      <c r="AU4" s="13">
        <f>AT4+1</f>
        <v>2010</v>
      </c>
      <c r="AV4" s="13">
        <f>AU4+1</f>
        <v>2011</v>
      </c>
      <c r="AW4" s="13">
        <f>AV4+1</f>
        <v>2012</v>
      </c>
      <c r="AX4" s="13">
        <f>AW4+1</f>
        <v>2013</v>
      </c>
      <c r="AY4" s="13">
        <f t="shared" si="0"/>
        <v>2014</v>
      </c>
      <c r="AZ4" s="13">
        <f t="shared" si="0"/>
        <v>2015</v>
      </c>
      <c r="BA4" s="13">
        <f t="shared" si="0"/>
        <v>2016</v>
      </c>
      <c r="BB4" s="13">
        <f t="shared" si="0"/>
        <v>2017</v>
      </c>
      <c r="BC4" s="13">
        <f t="shared" si="0"/>
        <v>2018</v>
      </c>
      <c r="BD4" s="13">
        <f t="shared" si="0"/>
        <v>2019</v>
      </c>
      <c r="BE4" s="13">
        <f t="shared" si="0"/>
        <v>2020</v>
      </c>
      <c r="BF4" s="13" t="s">
        <v>139</v>
      </c>
    </row>
    <row r="5" spans="1:58" s="1" customFormat="1" ht="18" customHeight="1">
      <c r="X5" s="87" t="s">
        <v>123</v>
      </c>
      <c r="Y5" s="422" t="s">
        <v>153</v>
      </c>
      <c r="Z5" s="377"/>
      <c r="AA5" s="377">
        <f>'1.Total'!AA5</f>
        <v>1154.4027547264527</v>
      </c>
      <c r="AB5" s="377">
        <f>'1.Total'!AB5</f>
        <v>1163.0306937263442</v>
      </c>
      <c r="AC5" s="377">
        <f>'1.Total'!AC5</f>
        <v>1172.8213057906803</v>
      </c>
      <c r="AD5" s="377">
        <f>'1.Total'!AD5</f>
        <v>1166.3992896778875</v>
      </c>
      <c r="AE5" s="377">
        <f>'1.Total'!AE5</f>
        <v>1227.2242110073698</v>
      </c>
      <c r="AF5" s="377">
        <f>'1.Total'!AF5</f>
        <v>1240.762632050797</v>
      </c>
      <c r="AG5" s="377">
        <f>'1.Total'!AG5</f>
        <v>1253.7796387323938</v>
      </c>
      <c r="AH5" s="377">
        <f>'1.Total'!AH5</f>
        <v>1251.3434996133903</v>
      </c>
      <c r="AI5" s="377">
        <f>'1.Total'!AI5</f>
        <v>1216.7003824219223</v>
      </c>
      <c r="AJ5" s="377">
        <f>'1.Total'!AJ5</f>
        <v>1251.662997882948</v>
      </c>
      <c r="AK5" s="377">
        <f>'1.Total'!AK5</f>
        <v>1272.5048268683913</v>
      </c>
      <c r="AL5" s="377">
        <f>'1.Total'!AL5</f>
        <v>1255.7682658015174</v>
      </c>
      <c r="AM5" s="377">
        <f>'1.Total'!AM5</f>
        <v>1292.7779555315694</v>
      </c>
      <c r="AN5" s="377">
        <f>'1.Total'!AN5</f>
        <v>1297.8566893153479</v>
      </c>
      <c r="AO5" s="377">
        <f>'1.Total'!AO5</f>
        <v>1296.8319399397308</v>
      </c>
      <c r="AP5" s="377">
        <f>'1.Total'!AP5</f>
        <v>1304.3759600035212</v>
      </c>
      <c r="AQ5" s="377">
        <f>'1.Total'!AQ5</f>
        <v>1282.1889213413706</v>
      </c>
      <c r="AR5" s="377">
        <f>'1.Total'!AR5</f>
        <v>1318.2319034743448</v>
      </c>
      <c r="AS5" s="377">
        <f>'1.Total'!AS5</f>
        <v>1233.9505797478412</v>
      </c>
      <c r="AT5" s="377">
        <f>'1.Total'!AT5</f>
        <v>1161.1328735068105</v>
      </c>
      <c r="AU5" s="377">
        <f>'1.Total'!AU5</f>
        <v>1211.5346040272693</v>
      </c>
      <c r="AV5" s="377">
        <f>'1.Total'!AV5</f>
        <v>1260.7596661051198</v>
      </c>
      <c r="AW5" s="377">
        <f>'1.Total'!AW5</f>
        <v>1295.5004843938975</v>
      </c>
      <c r="AX5" s="377">
        <f>'1.Total'!AX5</f>
        <v>1310.6914229415122</v>
      </c>
      <c r="AY5" s="377"/>
      <c r="AZ5" s="377"/>
      <c r="BA5" s="377"/>
      <c r="BB5" s="377"/>
      <c r="BC5" s="377"/>
      <c r="BD5" s="377"/>
      <c r="BE5" s="377"/>
      <c r="BF5" s="88"/>
    </row>
    <row r="6" spans="1:58" s="1" customFormat="1" ht="18" customHeight="1">
      <c r="X6" s="87" t="s">
        <v>124</v>
      </c>
      <c r="Y6" s="422" t="s">
        <v>153</v>
      </c>
      <c r="Z6" s="377"/>
      <c r="AA6" s="377">
        <f>'2.CO2-Sector'!AA5/1000</f>
        <v>1066.843906728908</v>
      </c>
      <c r="AB6" s="377">
        <f>'2.CO2-Sector'!AB5/1000</f>
        <v>1074.0413040417375</v>
      </c>
      <c r="AC6" s="377">
        <f>'2.CO2-Sector'!AC5/1000</f>
        <v>1082.4665023980649</v>
      </c>
      <c r="AD6" s="377">
        <f>'2.CO2-Sector'!AD5/1000</f>
        <v>1077.829130216963</v>
      </c>
      <c r="AE6" s="377">
        <f>'2.CO2-Sector'!AE5/1000</f>
        <v>1134.190372837116</v>
      </c>
      <c r="AF6" s="377">
        <f>'2.CO2-Sector'!AF5/1000</f>
        <v>1146.6515420578964</v>
      </c>
      <c r="AG6" s="377">
        <f>'2.CO2-Sector'!AG5/1000</f>
        <v>1158.3742445240523</v>
      </c>
      <c r="AH6" s="377">
        <f>'2.CO2-Sector'!AH5/1000</f>
        <v>1157.1710074931036</v>
      </c>
      <c r="AI6" s="377">
        <f>'2.CO2-Sector'!AI5/1000</f>
        <v>1128.1131379557562</v>
      </c>
      <c r="AJ6" s="377">
        <f>'2.CO2-Sector'!AJ5/1000</f>
        <v>1162.8359179256331</v>
      </c>
      <c r="AK6" s="377">
        <f>'2.CO2-Sector'!AK5/1000</f>
        <v>1182.0908648413624</v>
      </c>
      <c r="AL6" s="377">
        <f>'2.CO2-Sector'!AL5/1000</f>
        <v>1166.9981409992845</v>
      </c>
      <c r="AM6" s="377">
        <f>'2.CO2-Sector'!AM5/1000</f>
        <v>1206.5081944683475</v>
      </c>
      <c r="AN6" s="377">
        <f>'2.CO2-Sector'!AN5/1000</f>
        <v>1211.6293088795287</v>
      </c>
      <c r="AO6" s="377">
        <f>'2.CO2-Sector'!AO5/1000</f>
        <v>1211.6160919220601</v>
      </c>
      <c r="AP6" s="377">
        <f>'2.CO2-Sector'!AP5/1000</f>
        <v>1219.0191869170546</v>
      </c>
      <c r="AQ6" s="377">
        <f>'2.CO2-Sector'!AQ5/1000</f>
        <v>1198.4866230807374</v>
      </c>
      <c r="AR6" s="377">
        <f>'2.CO2-Sector'!AR5/1000</f>
        <v>1234.5997143775276</v>
      </c>
      <c r="AS6" s="377">
        <f>'2.CO2-Sector'!AS5/1000</f>
        <v>1153.2485008776989</v>
      </c>
      <c r="AT6" s="377">
        <f>'2.CO2-Sector'!AT5/1000</f>
        <v>1089.9935575030361</v>
      </c>
      <c r="AU6" s="377">
        <f>'2.CO2-Sector'!AU5/1000</f>
        <v>1138.7583317057909</v>
      </c>
      <c r="AV6" s="377">
        <f>'2.CO2-Sector'!AV5/1000</f>
        <v>1188.3623614179539</v>
      </c>
      <c r="AW6" s="377">
        <f>'2.CO2-Sector'!AW5/1000</f>
        <v>1220.9325312032322</v>
      </c>
      <c r="AX6" s="377">
        <f>'2.CO2-Sector'!AX5/1000</f>
        <v>1234.7807262025519</v>
      </c>
      <c r="AY6" s="377"/>
      <c r="AZ6" s="377"/>
      <c r="BA6" s="377"/>
      <c r="BB6" s="377"/>
      <c r="BC6" s="377"/>
      <c r="BD6" s="377"/>
      <c r="BE6" s="377"/>
      <c r="BF6" s="88"/>
    </row>
    <row r="7" spans="1:58" s="1" customFormat="1" ht="18" customHeight="1">
      <c r="X7" s="87" t="s">
        <v>157</v>
      </c>
      <c r="Y7" s="422" t="s">
        <v>158</v>
      </c>
      <c r="Z7" s="378"/>
      <c r="AA7" s="378">
        <f t="shared" ref="AA7:AR7" si="1">AA5/AA9*10^3</f>
        <v>2.6837912662760317</v>
      </c>
      <c r="AB7" s="378">
        <f t="shared" si="1"/>
        <v>2.6377213540391891</v>
      </c>
      <c r="AC7" s="378">
        <f t="shared" si="1"/>
        <v>2.6424898836489228</v>
      </c>
      <c r="AD7" s="378">
        <f t="shared" si="1"/>
        <v>2.6329269788451222</v>
      </c>
      <c r="AE7" s="378">
        <f t="shared" si="1"/>
        <v>2.744440249909474</v>
      </c>
      <c r="AF7" s="378">
        <f t="shared" si="1"/>
        <v>2.7028473813543163</v>
      </c>
      <c r="AG7" s="378">
        <f t="shared" si="1"/>
        <v>2.6601937460719043</v>
      </c>
      <c r="AH7" s="378">
        <f t="shared" si="1"/>
        <v>2.6511205899367494</v>
      </c>
      <c r="AI7" s="378">
        <f t="shared" si="1"/>
        <v>2.6167265323167288</v>
      </c>
      <c r="AJ7" s="378">
        <f t="shared" si="1"/>
        <v>2.6774622500951337</v>
      </c>
      <c r="AK7" s="378">
        <f t="shared" si="1"/>
        <v>2.6692734063310759</v>
      </c>
      <c r="AL7" s="378">
        <f t="shared" si="1"/>
        <v>2.6454748045790271</v>
      </c>
      <c r="AM7" s="378">
        <f t="shared" si="1"/>
        <v>2.6940125457343296</v>
      </c>
      <c r="AN7" s="378">
        <f t="shared" si="1"/>
        <v>2.6446074093359813</v>
      </c>
      <c r="AO7" s="378">
        <f t="shared" si="1"/>
        <v>2.6045373022087226</v>
      </c>
      <c r="AP7" s="378">
        <f t="shared" si="1"/>
        <v>2.571932139497989</v>
      </c>
      <c r="AQ7" s="378">
        <f t="shared" si="1"/>
        <v>2.4846783074225329</v>
      </c>
      <c r="AR7" s="378">
        <f t="shared" si="1"/>
        <v>2.5086725300047532</v>
      </c>
      <c r="AS7" s="378">
        <f t="shared" ref="AS7:AX7" si="2">AS5/AS9*10^3</f>
        <v>2.4396273423739734</v>
      </c>
      <c r="AT7" s="378">
        <f t="shared" si="2"/>
        <v>2.3433663550207702</v>
      </c>
      <c r="AU7" s="378">
        <f t="shared" si="2"/>
        <v>2.3643274915275367</v>
      </c>
      <c r="AV7" s="378">
        <f t="shared" si="2"/>
        <v>2.4508719674011155</v>
      </c>
      <c r="AW7" s="378">
        <f t="shared" si="2"/>
        <v>2.4931124007304741</v>
      </c>
      <c r="AX7" s="378">
        <f t="shared" si="2"/>
        <v>2.4702457972687317</v>
      </c>
      <c r="AY7" s="378"/>
      <c r="AZ7" s="378"/>
      <c r="BA7" s="378"/>
      <c r="BB7" s="378"/>
      <c r="BC7" s="378"/>
      <c r="BD7" s="378"/>
      <c r="BE7" s="378"/>
      <c r="BF7" s="152"/>
    </row>
    <row r="8" spans="1:58" s="1" customFormat="1" ht="18" customHeight="1">
      <c r="X8" s="87" t="s">
        <v>159</v>
      </c>
      <c r="Y8" s="422" t="s">
        <v>158</v>
      </c>
      <c r="Z8" s="378"/>
      <c r="AA8" s="378">
        <f t="shared" ref="AA8:AQ8" si="3">AA6/AA9*10^3</f>
        <v>2.4802317454944962</v>
      </c>
      <c r="AB8" s="378">
        <f t="shared" si="3"/>
        <v>2.4358958865599676</v>
      </c>
      <c r="AC8" s="378">
        <f t="shared" si="3"/>
        <v>2.4389109985065622</v>
      </c>
      <c r="AD8" s="378">
        <f t="shared" si="3"/>
        <v>2.4329965052680311</v>
      </c>
      <c r="AE8" s="378">
        <f t="shared" si="3"/>
        <v>2.5363887726098007</v>
      </c>
      <c r="AF8" s="378">
        <f t="shared" si="3"/>
        <v>2.4978380535642946</v>
      </c>
      <c r="AG8" s="378">
        <f t="shared" si="3"/>
        <v>2.4577683555374481</v>
      </c>
      <c r="AH8" s="378">
        <f t="shared" si="3"/>
        <v>2.4516049230212436</v>
      </c>
      <c r="AI8" s="378">
        <f t="shared" si="3"/>
        <v>2.4262042012905685</v>
      </c>
      <c r="AJ8" s="378">
        <f t="shared" si="3"/>
        <v>2.48745011921473</v>
      </c>
      <c r="AK8" s="378">
        <f t="shared" si="3"/>
        <v>2.4796162991013078</v>
      </c>
      <c r="AL8" s="378">
        <f t="shared" si="3"/>
        <v>2.4584664727402283</v>
      </c>
      <c r="AM8" s="378">
        <f t="shared" si="3"/>
        <v>2.5142354868609376</v>
      </c>
      <c r="AN8" s="378">
        <f t="shared" si="3"/>
        <v>2.4689042126228715</v>
      </c>
      <c r="AO8" s="378">
        <f t="shared" si="3"/>
        <v>2.433391105029397</v>
      </c>
      <c r="AP8" s="378">
        <f t="shared" si="3"/>
        <v>2.4036280348866716</v>
      </c>
      <c r="AQ8" s="378">
        <f t="shared" si="3"/>
        <v>2.3224765590623666</v>
      </c>
      <c r="AR8" s="378">
        <f t="shared" ref="AR8:AW8" si="4">AR6/AR9*10^3</f>
        <v>2.3495155752546957</v>
      </c>
      <c r="AS8" s="378">
        <f t="shared" si="4"/>
        <v>2.2800723314769784</v>
      </c>
      <c r="AT8" s="378">
        <f t="shared" si="4"/>
        <v>2.1997949486416206</v>
      </c>
      <c r="AU8" s="378">
        <f t="shared" si="4"/>
        <v>2.2223035321551858</v>
      </c>
      <c r="AV8" s="378">
        <f t="shared" si="4"/>
        <v>2.3101341810144924</v>
      </c>
      <c r="AW8" s="378">
        <f t="shared" si="4"/>
        <v>2.3496108806336182</v>
      </c>
      <c r="AX8" s="378">
        <f t="shared" ref="AX8" si="5">AX6/AX9*10^3</f>
        <v>2.3271777369267164</v>
      </c>
      <c r="AY8" s="378"/>
      <c r="AZ8" s="378"/>
      <c r="BA8" s="378"/>
      <c r="BB8" s="378"/>
      <c r="BC8" s="378"/>
      <c r="BD8" s="378"/>
      <c r="BE8" s="378"/>
      <c r="BF8" s="152"/>
    </row>
    <row r="9" spans="1:58" s="1" customFormat="1" ht="41.4">
      <c r="X9" s="87" t="s">
        <v>295</v>
      </c>
      <c r="Y9" s="422" t="s">
        <v>160</v>
      </c>
      <c r="Z9" s="383"/>
      <c r="AA9" s="383">
        <v>430138.8</v>
      </c>
      <c r="AB9" s="383">
        <v>440922.5</v>
      </c>
      <c r="AC9" s="383">
        <v>443831.9</v>
      </c>
      <c r="AD9" s="383">
        <v>443004.8</v>
      </c>
      <c r="AE9" s="383">
        <v>447167.4</v>
      </c>
      <c r="AF9" s="383">
        <v>459057.6</v>
      </c>
      <c r="AG9" s="383">
        <v>471311.4</v>
      </c>
      <c r="AH9" s="383">
        <v>472005.5</v>
      </c>
      <c r="AI9" s="383">
        <v>464970.4</v>
      </c>
      <c r="AJ9" s="383">
        <v>467481.1</v>
      </c>
      <c r="AK9" s="383">
        <v>476723.3</v>
      </c>
      <c r="AL9" s="383">
        <v>474685.4</v>
      </c>
      <c r="AM9" s="383">
        <v>479870.8</v>
      </c>
      <c r="AN9" s="383">
        <v>490755.9</v>
      </c>
      <c r="AO9" s="383">
        <v>497912.6</v>
      </c>
      <c r="AP9" s="383">
        <v>507158</v>
      </c>
      <c r="AQ9" s="383">
        <v>516038.2</v>
      </c>
      <c r="AR9" s="383">
        <v>525469.9</v>
      </c>
      <c r="AS9" s="383">
        <v>505794.7</v>
      </c>
      <c r="AT9" s="383">
        <v>495497.8</v>
      </c>
      <c r="AU9" s="383">
        <v>512422.5</v>
      </c>
      <c r="AV9" s="383">
        <v>514412.7</v>
      </c>
      <c r="AW9" s="383">
        <v>519631.8</v>
      </c>
      <c r="AX9" s="383">
        <v>530591.5</v>
      </c>
      <c r="AY9" s="377"/>
      <c r="AZ9" s="377"/>
      <c r="BA9" s="377"/>
      <c r="BB9" s="377"/>
      <c r="BC9" s="377"/>
      <c r="BD9" s="377"/>
      <c r="BE9" s="377"/>
      <c r="BF9" s="381" t="s">
        <v>294</v>
      </c>
    </row>
    <row r="10" spans="1:58" s="1" customFormat="1" ht="13.8">
      <c r="Y10" s="386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30"/>
      <c r="AK10" s="30"/>
      <c r="AL10" s="30"/>
      <c r="AM10" s="30"/>
      <c r="AN10" s="30"/>
      <c r="AO10" s="30"/>
      <c r="AP10" s="30"/>
      <c r="AQ10" s="30"/>
      <c r="AR10" s="423"/>
      <c r="AS10" s="423"/>
      <c r="AT10" s="30"/>
      <c r="AU10" s="30"/>
      <c r="AV10" s="30"/>
      <c r="AW10" s="30"/>
      <c r="AX10" s="30"/>
      <c r="AY10" s="30"/>
      <c r="AZ10" s="30"/>
      <c r="BA10" s="30"/>
      <c r="BB10" s="30"/>
      <c r="BC10" s="30"/>
      <c r="BD10" s="30"/>
      <c r="BE10" s="30"/>
    </row>
    <row r="11" spans="1:58" s="1" customFormat="1" ht="13.8">
      <c r="X11" s="583" t="s">
        <v>396</v>
      </c>
      <c r="Y11" s="386"/>
      <c r="AE11" s="384"/>
      <c r="AF11" s="384"/>
      <c r="AG11" s="384"/>
      <c r="AH11" s="384"/>
      <c r="AI11" s="384"/>
      <c r="AJ11" s="384"/>
      <c r="AK11" s="384"/>
      <c r="AL11" s="384"/>
      <c r="AM11" s="384"/>
      <c r="AN11" s="384"/>
      <c r="AO11" s="384"/>
      <c r="AP11" s="384"/>
      <c r="AQ11" s="384"/>
      <c r="AR11" s="384"/>
      <c r="AS11" s="384"/>
    </row>
    <row r="12" spans="1:58" s="1" customFormat="1" ht="13.8">
      <c r="X12" s="13"/>
      <c r="Y12" s="13" t="s">
        <v>152</v>
      </c>
      <c r="Z12" s="382">
        <v>1990</v>
      </c>
      <c r="AA12" s="13">
        <v>1990</v>
      </c>
      <c r="AB12" s="13">
        <f t="shared" ref="AB12:BE12" si="6">AA12+1</f>
        <v>1991</v>
      </c>
      <c r="AC12" s="13">
        <f t="shared" si="6"/>
        <v>1992</v>
      </c>
      <c r="AD12" s="13">
        <f t="shared" si="6"/>
        <v>1993</v>
      </c>
      <c r="AE12" s="13">
        <f t="shared" si="6"/>
        <v>1994</v>
      </c>
      <c r="AF12" s="13">
        <f t="shared" si="6"/>
        <v>1995</v>
      </c>
      <c r="AG12" s="13">
        <f t="shared" si="6"/>
        <v>1996</v>
      </c>
      <c r="AH12" s="13">
        <f t="shared" si="6"/>
        <v>1997</v>
      </c>
      <c r="AI12" s="13">
        <f t="shared" si="6"/>
        <v>1998</v>
      </c>
      <c r="AJ12" s="13">
        <f t="shared" si="6"/>
        <v>1999</v>
      </c>
      <c r="AK12" s="13">
        <f t="shared" si="6"/>
        <v>2000</v>
      </c>
      <c r="AL12" s="13">
        <f t="shared" si="6"/>
        <v>2001</v>
      </c>
      <c r="AM12" s="13">
        <f t="shared" si="6"/>
        <v>2002</v>
      </c>
      <c r="AN12" s="13">
        <f t="shared" si="6"/>
        <v>2003</v>
      </c>
      <c r="AO12" s="13">
        <f t="shared" si="6"/>
        <v>2004</v>
      </c>
      <c r="AP12" s="13">
        <f t="shared" si="6"/>
        <v>2005</v>
      </c>
      <c r="AQ12" s="13">
        <f>AP12+1</f>
        <v>2006</v>
      </c>
      <c r="AR12" s="13">
        <f>AQ12+1</f>
        <v>2007</v>
      </c>
      <c r="AS12" s="13">
        <f>AR12+1</f>
        <v>2008</v>
      </c>
      <c r="AT12" s="13">
        <f t="shared" si="6"/>
        <v>2009</v>
      </c>
      <c r="AU12" s="13">
        <f>AT12+1</f>
        <v>2010</v>
      </c>
      <c r="AV12" s="13">
        <f>AU12+1</f>
        <v>2011</v>
      </c>
      <c r="AW12" s="13">
        <f>AV12+1</f>
        <v>2012</v>
      </c>
      <c r="AX12" s="13">
        <f>AW12+1</f>
        <v>2013</v>
      </c>
      <c r="AY12" s="13">
        <f t="shared" si="6"/>
        <v>2014</v>
      </c>
      <c r="AZ12" s="13">
        <f t="shared" si="6"/>
        <v>2015</v>
      </c>
      <c r="BA12" s="13">
        <f t="shared" si="6"/>
        <v>2016</v>
      </c>
      <c r="BB12" s="13">
        <f t="shared" si="6"/>
        <v>2017</v>
      </c>
      <c r="BC12" s="13">
        <f t="shared" si="6"/>
        <v>2018</v>
      </c>
      <c r="BD12" s="13">
        <f t="shared" si="6"/>
        <v>2019</v>
      </c>
      <c r="BE12" s="13">
        <f t="shared" si="6"/>
        <v>2020</v>
      </c>
    </row>
    <row r="13" spans="1:58" s="1" customFormat="1" ht="18" customHeight="1">
      <c r="X13" s="87" t="s">
        <v>161</v>
      </c>
      <c r="Y13" s="155"/>
      <c r="Z13" s="41">
        <f>AA5</f>
        <v>1154.4027547264527</v>
      </c>
      <c r="AA13" s="19">
        <f>AA5/$Z13-1</f>
        <v>0</v>
      </c>
      <c r="AB13" s="19">
        <f>AB5/$Z13-1</f>
        <v>7.4739417976665834E-3</v>
      </c>
      <c r="AC13" s="19">
        <f t="shared" ref="AC13:AW13" si="7">AC5/$Z13-1</f>
        <v>1.5955047741194939E-2</v>
      </c>
      <c r="AD13" s="19">
        <f t="shared" si="7"/>
        <v>1.0391983995462262E-2</v>
      </c>
      <c r="AE13" s="19">
        <f t="shared" si="7"/>
        <v>6.3081499054611134E-2</v>
      </c>
      <c r="AF13" s="19">
        <f t="shared" si="7"/>
        <v>7.4809140025664744E-2</v>
      </c>
      <c r="AG13" s="19">
        <f t="shared" si="7"/>
        <v>8.6085106431931013E-2</v>
      </c>
      <c r="AH13" s="19">
        <f t="shared" si="7"/>
        <v>8.3974803845568324E-2</v>
      </c>
      <c r="AI13" s="19">
        <f t="shared" si="7"/>
        <v>5.3965245180163768E-2</v>
      </c>
      <c r="AJ13" s="19">
        <f t="shared" si="7"/>
        <v>8.4251568837898416E-2</v>
      </c>
      <c r="AK13" s="19">
        <f t="shared" si="7"/>
        <v>0.10230577816831699</v>
      </c>
      <c r="AL13" s="19">
        <f t="shared" si="7"/>
        <v>8.7807752242486936E-2</v>
      </c>
      <c r="AM13" s="19">
        <f t="shared" si="7"/>
        <v>0.11986735152750572</v>
      </c>
      <c r="AN13" s="19">
        <f t="shared" si="7"/>
        <v>0.12426679856883061</v>
      </c>
      <c r="AO13" s="19">
        <f t="shared" si="7"/>
        <v>0.12337911065278773</v>
      </c>
      <c r="AP13" s="19">
        <f t="shared" si="7"/>
        <v>0.12991410897369704</v>
      </c>
      <c r="AQ13" s="19">
        <f t="shared" si="7"/>
        <v>0.11069461337624587</v>
      </c>
      <c r="AR13" s="19">
        <f t="shared" si="7"/>
        <v>0.14191680336618129</v>
      </c>
      <c r="AS13" s="19">
        <f t="shared" si="7"/>
        <v>6.8908207898584095E-2</v>
      </c>
      <c r="AT13" s="19">
        <f t="shared" si="7"/>
        <v>5.82995731152125E-3</v>
      </c>
      <c r="AU13" s="19">
        <f t="shared" si="7"/>
        <v>4.9490395849197899E-2</v>
      </c>
      <c r="AV13" s="19">
        <f t="shared" si="7"/>
        <v>9.2131546761484717E-2</v>
      </c>
      <c r="AW13" s="19">
        <f t="shared" si="7"/>
        <v>0.12222573888510802</v>
      </c>
      <c r="AX13" s="19">
        <f t="shared" ref="AX13" si="8">AX5/$Z13-1</f>
        <v>0.13538487115971387</v>
      </c>
      <c r="AY13" s="19"/>
      <c r="AZ13" s="19"/>
      <c r="BA13" s="19"/>
      <c r="BB13" s="19"/>
      <c r="BC13" s="19"/>
      <c r="BD13" s="19"/>
      <c r="BE13" s="19"/>
      <c r="BF13" s="586"/>
    </row>
    <row r="14" spans="1:58" s="1" customFormat="1" ht="18" customHeight="1">
      <c r="X14" s="87" t="s">
        <v>124</v>
      </c>
      <c r="Y14" s="155"/>
      <c r="Z14" s="41">
        <f t="shared" ref="Z14:Z17" si="9">AA6</f>
        <v>1066.843906728908</v>
      </c>
      <c r="AA14" s="19">
        <f t="shared" ref="AA14:AB17" si="10">AA6/$Z14-1</f>
        <v>0</v>
      </c>
      <c r="AB14" s="19">
        <f t="shared" si="10"/>
        <v>6.7464389752176501E-3</v>
      </c>
      <c r="AC14" s="19">
        <f t="shared" ref="AC14:AW14" si="11">AC6/$Z14-1</f>
        <v>1.4643750196837946E-2</v>
      </c>
      <c r="AD14" s="19">
        <f t="shared" si="11"/>
        <v>1.0296936054813521E-2</v>
      </c>
      <c r="AE14" s="19">
        <f t="shared" si="11"/>
        <v>6.3126822662090909E-2</v>
      </c>
      <c r="AF14" s="19">
        <f t="shared" si="11"/>
        <v>7.4807227960545619E-2</v>
      </c>
      <c r="AG14" s="19">
        <f t="shared" si="11"/>
        <v>8.5795435693857947E-2</v>
      </c>
      <c r="AH14" s="19">
        <f t="shared" si="11"/>
        <v>8.4667588383338099E-2</v>
      </c>
      <c r="AI14" s="19">
        <f t="shared" si="11"/>
        <v>5.7430361499376525E-2</v>
      </c>
      <c r="AJ14" s="19">
        <f t="shared" si="11"/>
        <v>8.9977559595433299E-2</v>
      </c>
      <c r="AK14" s="19">
        <f t="shared" si="11"/>
        <v>0.10802607334171088</v>
      </c>
      <c r="AL14" s="19">
        <f t="shared" si="11"/>
        <v>9.3878995454417913E-2</v>
      </c>
      <c r="AM14" s="19">
        <f t="shared" si="11"/>
        <v>0.13091351683084507</v>
      </c>
      <c r="AN14" s="19">
        <f t="shared" si="11"/>
        <v>0.13571376396998214</v>
      </c>
      <c r="AO14" s="19">
        <f t="shared" si="11"/>
        <v>0.13570137513091662</v>
      </c>
      <c r="AP14" s="19">
        <f t="shared" si="11"/>
        <v>0.14264062364543784</v>
      </c>
      <c r="AQ14" s="19">
        <f t="shared" si="11"/>
        <v>0.12339454302688413</v>
      </c>
      <c r="AR14" s="19">
        <f t="shared" si="11"/>
        <v>0.15724494144882195</v>
      </c>
      <c r="AS14" s="19">
        <f t="shared" si="11"/>
        <v>8.0990849367757578E-2</v>
      </c>
      <c r="AT14" s="19">
        <f t="shared" si="11"/>
        <v>2.1699192007486934E-2</v>
      </c>
      <c r="AU14" s="19">
        <f t="shared" si="11"/>
        <v>6.740857263494382E-2</v>
      </c>
      <c r="AV14" s="19">
        <f t="shared" si="11"/>
        <v>0.11390462458715112</v>
      </c>
      <c r="AW14" s="19">
        <f t="shared" si="11"/>
        <v>0.14443408590745155</v>
      </c>
      <c r="AX14" s="19">
        <f t="shared" ref="AX14" si="12">AX6/$Z14-1</f>
        <v>0.15741461184191574</v>
      </c>
      <c r="AY14" s="19"/>
      <c r="AZ14" s="19"/>
      <c r="BA14" s="19"/>
      <c r="BB14" s="19"/>
      <c r="BC14" s="19"/>
      <c r="BD14" s="19"/>
      <c r="BE14" s="19"/>
      <c r="BF14" s="586"/>
    </row>
    <row r="15" spans="1:58" s="1" customFormat="1" ht="18" customHeight="1">
      <c r="X15" s="87" t="s">
        <v>157</v>
      </c>
      <c r="Y15" s="155"/>
      <c r="Z15" s="228">
        <f t="shared" si="9"/>
        <v>2.6837912662760317</v>
      </c>
      <c r="AA15" s="19">
        <f t="shared" si="10"/>
        <v>0</v>
      </c>
      <c r="AB15" s="19">
        <f t="shared" si="10"/>
        <v>-1.7165981876365644E-2</v>
      </c>
      <c r="AC15" s="19">
        <f t="shared" ref="AC15:AW15" si="13">AC7/$Z15-1</f>
        <v>-1.5389193319947592E-2</v>
      </c>
      <c r="AD15" s="19">
        <f t="shared" si="13"/>
        <v>-1.8952400684084325E-2</v>
      </c>
      <c r="AE15" s="19">
        <f t="shared" si="13"/>
        <v>2.2598249124492265E-2</v>
      </c>
      <c r="AF15" s="19">
        <f t="shared" si="13"/>
        <v>7.100446043527997E-3</v>
      </c>
      <c r="AG15" s="19">
        <f t="shared" si="13"/>
        <v>-8.79260637764534E-3</v>
      </c>
      <c r="AH15" s="19">
        <f t="shared" si="13"/>
        <v>-1.2173329852367964E-2</v>
      </c>
      <c r="AI15" s="19">
        <f t="shared" si="13"/>
        <v>-2.4988804010961818E-2</v>
      </c>
      <c r="AJ15" s="19">
        <f t="shared" si="13"/>
        <v>-2.3582371179260431E-3</v>
      </c>
      <c r="AK15" s="19">
        <f t="shared" si="13"/>
        <v>-5.4094594193609957E-3</v>
      </c>
      <c r="AL15" s="19">
        <f t="shared" si="13"/>
        <v>-1.4276990233361819E-2</v>
      </c>
      <c r="AM15" s="19">
        <f t="shared" si="13"/>
        <v>3.8085225131836431E-3</v>
      </c>
      <c r="AN15" s="19">
        <f t="shared" si="13"/>
        <v>-1.460018796261342E-2</v>
      </c>
      <c r="AO15" s="19">
        <f t="shared" si="13"/>
        <v>-2.9530599142786551E-2</v>
      </c>
      <c r="AP15" s="19">
        <f t="shared" si="13"/>
        <v>-4.1679518144216887E-2</v>
      </c>
      <c r="AQ15" s="19">
        <f t="shared" si="13"/>
        <v>-7.4190925857577361E-2</v>
      </c>
      <c r="AR15" s="19">
        <f t="shared" si="13"/>
        <v>-6.5250505310075479E-2</v>
      </c>
      <c r="AS15" s="19">
        <f t="shared" si="13"/>
        <v>-9.0977240655848224E-2</v>
      </c>
      <c r="AT15" s="19">
        <f t="shared" si="13"/>
        <v>-0.12684477944800354</v>
      </c>
      <c r="AU15" s="19">
        <f t="shared" si="13"/>
        <v>-0.11903450866794707</v>
      </c>
      <c r="AV15" s="19">
        <f t="shared" si="13"/>
        <v>-8.6787412196221103E-2</v>
      </c>
      <c r="AW15" s="19">
        <f t="shared" si="13"/>
        <v>-7.1048321805644465E-2</v>
      </c>
      <c r="AX15" s="19">
        <f t="shared" ref="AX15" si="14">AX7/$Z15-1</f>
        <v>-7.9568583328617382E-2</v>
      </c>
      <c r="AY15" s="19"/>
      <c r="AZ15" s="19"/>
      <c r="BA15" s="19"/>
      <c r="BB15" s="19"/>
      <c r="BC15" s="19"/>
      <c r="BD15" s="19"/>
      <c r="BE15" s="19"/>
      <c r="BF15" s="586"/>
    </row>
    <row r="16" spans="1:58" s="1" customFormat="1" ht="18" customHeight="1">
      <c r="X16" s="87" t="s">
        <v>162</v>
      </c>
      <c r="Y16" s="155"/>
      <c r="Z16" s="228">
        <f t="shared" si="9"/>
        <v>2.4802317454944962</v>
      </c>
      <c r="AA16" s="19">
        <f t="shared" si="10"/>
        <v>0</v>
      </c>
      <c r="AB16" s="19">
        <f t="shared" si="10"/>
        <v>-1.7875692065899784E-2</v>
      </c>
      <c r="AC16" s="19">
        <f t="shared" ref="AC16:AW16" si="15">AC8/$Z16-1</f>
        <v>-1.6660034717721817E-2</v>
      </c>
      <c r="AD16" s="19">
        <f t="shared" si="15"/>
        <v>-1.9044688187815906E-2</v>
      </c>
      <c r="AE16" s="19">
        <f t="shared" si="15"/>
        <v>2.2641846761826789E-2</v>
      </c>
      <c r="AF16" s="19">
        <f t="shared" si="15"/>
        <v>7.0986544308939692E-3</v>
      </c>
      <c r="AG16" s="19">
        <f t="shared" si="15"/>
        <v>-9.0569721953822624E-3</v>
      </c>
      <c r="AH16" s="19">
        <f t="shared" si="15"/>
        <v>-1.1541995027382068E-2</v>
      </c>
      <c r="AI16" s="19">
        <f t="shared" si="15"/>
        <v>-2.1783264528434598E-2</v>
      </c>
      <c r="AJ16" s="19">
        <f t="shared" si="15"/>
        <v>2.9103626035535957E-3</v>
      </c>
      <c r="AK16" s="19">
        <f t="shared" si="15"/>
        <v>-2.4814068052569915E-4</v>
      </c>
      <c r="AL16" s="19">
        <f t="shared" si="15"/>
        <v>-8.7754996257127793E-3</v>
      </c>
      <c r="AM16" s="19">
        <f t="shared" si="15"/>
        <v>1.3709904902318604E-2</v>
      </c>
      <c r="AN16" s="19">
        <f t="shared" si="15"/>
        <v>-4.567126798615484E-3</v>
      </c>
      <c r="AO16" s="19">
        <f t="shared" si="15"/>
        <v>-1.8885590247842088E-2</v>
      </c>
      <c r="AP16" s="19">
        <f t="shared" si="15"/>
        <v>-3.0885706848555627E-2</v>
      </c>
      <c r="AQ16" s="19">
        <f t="shared" si="15"/>
        <v>-6.3605018651463618E-2</v>
      </c>
      <c r="AR16" s="19">
        <f t="shared" si="15"/>
        <v>-5.270320826965269E-2</v>
      </c>
      <c r="AS16" s="19">
        <f t="shared" si="15"/>
        <v>-8.0701899885412098E-2</v>
      </c>
      <c r="AT16" s="19">
        <f t="shared" si="15"/>
        <v>-0.11306878777046037</v>
      </c>
      <c r="AU16" s="19">
        <f t="shared" si="15"/>
        <v>-0.10399359406952757</v>
      </c>
      <c r="AV16" s="19">
        <f t="shared" si="15"/>
        <v>-6.8581318979162753E-2</v>
      </c>
      <c r="AW16" s="19">
        <f t="shared" si="15"/>
        <v>-5.2664782272124122E-2</v>
      </c>
      <c r="AX16" s="19">
        <f t="shared" ref="AX16" si="16">AX8/$Z16-1</f>
        <v>-6.1709559538463465E-2</v>
      </c>
      <c r="AY16" s="19"/>
      <c r="AZ16" s="19"/>
      <c r="BA16" s="19"/>
      <c r="BB16" s="19"/>
      <c r="BC16" s="19"/>
      <c r="BD16" s="19"/>
      <c r="BE16" s="19"/>
      <c r="BF16" s="586"/>
    </row>
    <row r="17" spans="24:58" s="1" customFormat="1" ht="18" customHeight="1">
      <c r="X17" s="87" t="s">
        <v>296</v>
      </c>
      <c r="Y17" s="155"/>
      <c r="Z17" s="41">
        <f t="shared" si="9"/>
        <v>430138.8</v>
      </c>
      <c r="AA17" s="19">
        <f t="shared" si="10"/>
        <v>0</v>
      </c>
      <c r="AB17" s="19">
        <f t="shared" si="10"/>
        <v>2.507027963996733E-2</v>
      </c>
      <c r="AC17" s="19">
        <f t="shared" ref="AC17:AW17" si="17">AC9/$Z17-1</f>
        <v>3.1834142839474167E-2</v>
      </c>
      <c r="AD17" s="19">
        <f t="shared" si="17"/>
        <v>2.9911275151183858E-2</v>
      </c>
      <c r="AE17" s="19">
        <f t="shared" si="17"/>
        <v>3.9588616511693431E-2</v>
      </c>
      <c r="AF17" s="19">
        <f t="shared" si="17"/>
        <v>6.7231321610605743E-2</v>
      </c>
      <c r="AG17" s="19">
        <f t="shared" si="17"/>
        <v>9.5719335247134163E-2</v>
      </c>
      <c r="AH17" s="19">
        <f t="shared" si="17"/>
        <v>9.7333000417539672E-2</v>
      </c>
      <c r="AI17" s="19">
        <f t="shared" si="17"/>
        <v>8.0977582120004055E-2</v>
      </c>
      <c r="AJ17" s="19">
        <f t="shared" si="17"/>
        <v>8.6814535215144373E-2</v>
      </c>
      <c r="AK17" s="19">
        <f t="shared" si="17"/>
        <v>0.10830108792789672</v>
      </c>
      <c r="AL17" s="19">
        <f t="shared" si="17"/>
        <v>0.10356331491137283</v>
      </c>
      <c r="AM17" s="19">
        <f t="shared" si="17"/>
        <v>0.11561849337934649</v>
      </c>
      <c r="AN17" s="19">
        <f t="shared" si="17"/>
        <v>0.14092451087881419</v>
      </c>
      <c r="AO17" s="19">
        <f t="shared" si="17"/>
        <v>0.15756262862127302</v>
      </c>
      <c r="AP17" s="19">
        <f t="shared" si="17"/>
        <v>0.17905662079310214</v>
      </c>
      <c r="AQ17" s="19">
        <f t="shared" si="17"/>
        <v>0.19970158469777677</v>
      </c>
      <c r="AR17" s="19">
        <f t="shared" si="17"/>
        <v>0.2216286928777409</v>
      </c>
      <c r="AS17" s="19">
        <f t="shared" si="17"/>
        <v>0.17588717874323367</v>
      </c>
      <c r="AT17" s="19">
        <f t="shared" si="17"/>
        <v>0.15194862681534427</v>
      </c>
      <c r="AU17" s="19">
        <f t="shared" si="17"/>
        <v>0.19129569339013353</v>
      </c>
      <c r="AV17" s="19">
        <f t="shared" si="17"/>
        <v>0.19592257196979213</v>
      </c>
      <c r="AW17" s="19">
        <f t="shared" si="17"/>
        <v>0.20805609724116958</v>
      </c>
      <c r="AX17" s="19">
        <f t="shared" ref="AX17" si="18">AX9/$Z17-1</f>
        <v>0.23353554713036817</v>
      </c>
      <c r="AY17" s="19"/>
      <c r="AZ17" s="19"/>
      <c r="BA17" s="19"/>
      <c r="BB17" s="19"/>
      <c r="BC17" s="19"/>
      <c r="BD17" s="19"/>
      <c r="BE17" s="19"/>
      <c r="BF17" s="586"/>
    </row>
    <row r="18" spans="24:58" s="1" customFormat="1" ht="13.8">
      <c r="Y18" s="424"/>
    </row>
    <row r="19" spans="24:58" s="1" customFormat="1" ht="13.8">
      <c r="X19" s="583" t="s">
        <v>395</v>
      </c>
      <c r="Y19" s="386"/>
    </row>
    <row r="20" spans="24:58" s="1" customFormat="1" ht="13.8">
      <c r="X20" s="13"/>
      <c r="Y20" s="13" t="s">
        <v>152</v>
      </c>
      <c r="Z20" s="382">
        <v>2005</v>
      </c>
      <c r="AA20" s="13">
        <v>1990</v>
      </c>
      <c r="AB20" s="13">
        <f t="shared" ref="AB20" si="19">AA20+1</f>
        <v>1991</v>
      </c>
      <c r="AC20" s="13">
        <f t="shared" ref="AC20" si="20">AB20+1</f>
        <v>1992</v>
      </c>
      <c r="AD20" s="13">
        <f t="shared" ref="AD20" si="21">AC20+1</f>
        <v>1993</v>
      </c>
      <c r="AE20" s="13">
        <f t="shared" ref="AE20" si="22">AD20+1</f>
        <v>1994</v>
      </c>
      <c r="AF20" s="13">
        <f t="shared" ref="AF20" si="23">AE20+1</f>
        <v>1995</v>
      </c>
      <c r="AG20" s="13">
        <f t="shared" ref="AG20" si="24">AF20+1</f>
        <v>1996</v>
      </c>
      <c r="AH20" s="13">
        <f t="shared" ref="AH20" si="25">AG20+1</f>
        <v>1997</v>
      </c>
      <c r="AI20" s="13">
        <f t="shared" ref="AI20" si="26">AH20+1</f>
        <v>1998</v>
      </c>
      <c r="AJ20" s="13">
        <f t="shared" ref="AJ20" si="27">AI20+1</f>
        <v>1999</v>
      </c>
      <c r="AK20" s="13">
        <f t="shared" ref="AK20" si="28">AJ20+1</f>
        <v>2000</v>
      </c>
      <c r="AL20" s="13">
        <f t="shared" ref="AL20" si="29">AK20+1</f>
        <v>2001</v>
      </c>
      <c r="AM20" s="13">
        <f t="shared" ref="AM20" si="30">AL20+1</f>
        <v>2002</v>
      </c>
      <c r="AN20" s="13">
        <f t="shared" ref="AN20" si="31">AM20+1</f>
        <v>2003</v>
      </c>
      <c r="AO20" s="13">
        <f t="shared" ref="AO20" si="32">AN20+1</f>
        <v>2004</v>
      </c>
      <c r="AP20" s="13">
        <f t="shared" ref="AP20" si="33">AO20+1</f>
        <v>2005</v>
      </c>
      <c r="AQ20" s="13">
        <f t="shared" ref="AQ20" si="34">AP20+1</f>
        <v>2006</v>
      </c>
      <c r="AR20" s="13">
        <f t="shared" ref="AR20" si="35">AQ20+1</f>
        <v>2007</v>
      </c>
      <c r="AS20" s="13">
        <f t="shared" ref="AS20" si="36">AR20+1</f>
        <v>2008</v>
      </c>
      <c r="AT20" s="13">
        <f t="shared" ref="AT20" si="37">AS20+1</f>
        <v>2009</v>
      </c>
      <c r="AU20" s="13">
        <f t="shared" ref="AU20" si="38">AT20+1</f>
        <v>2010</v>
      </c>
      <c r="AV20" s="13">
        <f t="shared" ref="AV20" si="39">AU20+1</f>
        <v>2011</v>
      </c>
      <c r="AW20" s="13">
        <f t="shared" ref="AW20:AX20" si="40">AV20+1</f>
        <v>2012</v>
      </c>
      <c r="AX20" s="13">
        <f t="shared" si="40"/>
        <v>2013</v>
      </c>
      <c r="AY20" s="13">
        <f t="shared" ref="AY20" si="41">AX20+1</f>
        <v>2014</v>
      </c>
      <c r="AZ20" s="13">
        <f t="shared" ref="AZ20" si="42">AY20+1</f>
        <v>2015</v>
      </c>
      <c r="BA20" s="13">
        <f t="shared" ref="BA20" si="43">AZ20+1</f>
        <v>2016</v>
      </c>
      <c r="BB20" s="13">
        <f t="shared" ref="BB20" si="44">BA20+1</f>
        <v>2017</v>
      </c>
      <c r="BC20" s="13">
        <f t="shared" ref="BC20" si="45">BB20+1</f>
        <v>2018</v>
      </c>
      <c r="BD20" s="13">
        <f t="shared" ref="BD20" si="46">BC20+1</f>
        <v>2019</v>
      </c>
      <c r="BE20" s="13">
        <f t="shared" ref="BE20" si="47">BD20+1</f>
        <v>2020</v>
      </c>
    </row>
    <row r="21" spans="24:58" s="1" customFormat="1" ht="18" customHeight="1">
      <c r="X21" s="87" t="s">
        <v>161</v>
      </c>
      <c r="Y21" s="155"/>
      <c r="Z21" s="41">
        <f>AP5</f>
        <v>1304.3759600035212</v>
      </c>
      <c r="AA21" s="676"/>
      <c r="AB21" s="676"/>
      <c r="AC21" s="676"/>
      <c r="AD21" s="676"/>
      <c r="AE21" s="676"/>
      <c r="AF21" s="676"/>
      <c r="AG21" s="676"/>
      <c r="AH21" s="676"/>
      <c r="AI21" s="676"/>
      <c r="AJ21" s="676"/>
      <c r="AK21" s="676"/>
      <c r="AL21" s="676"/>
      <c r="AM21" s="676"/>
      <c r="AN21" s="676"/>
      <c r="AO21" s="676"/>
      <c r="AP21" s="19">
        <f t="shared" ref="AP21:AW21" si="48">AP5/$Z21-1</f>
        <v>0</v>
      </c>
      <c r="AQ21" s="19">
        <f t="shared" si="48"/>
        <v>-1.7009696086464743E-2</v>
      </c>
      <c r="AR21" s="19">
        <f t="shared" si="48"/>
        <v>1.0622660870556189E-2</v>
      </c>
      <c r="AS21" s="19">
        <f t="shared" si="48"/>
        <v>-5.3991626965809725E-2</v>
      </c>
      <c r="AT21" s="19">
        <f t="shared" si="48"/>
        <v>-0.10981733096056445</v>
      </c>
      <c r="AU21" s="19">
        <f t="shared" si="48"/>
        <v>-7.1176837677996763E-2</v>
      </c>
      <c r="AV21" s="19">
        <f t="shared" si="48"/>
        <v>-3.3438437410548194E-2</v>
      </c>
      <c r="AW21" s="19">
        <f t="shared" si="48"/>
        <v>-6.8043845346549281E-3</v>
      </c>
      <c r="AX21" s="19">
        <f t="shared" ref="AX21" si="49">AX5/$Z21-1</f>
        <v>4.8417504857831695E-3</v>
      </c>
      <c r="AY21" s="19"/>
      <c r="AZ21" s="19"/>
      <c r="BA21" s="19"/>
      <c r="BB21" s="19"/>
      <c r="BC21" s="19"/>
      <c r="BD21" s="19"/>
      <c r="BE21" s="19"/>
      <c r="BF21" s="586"/>
    </row>
    <row r="22" spans="24:58" s="1" customFormat="1" ht="18" customHeight="1">
      <c r="X22" s="87" t="s">
        <v>124</v>
      </c>
      <c r="Y22" s="155"/>
      <c r="Z22" s="41">
        <f t="shared" ref="Z22:Z25" si="50">AP6</f>
        <v>1219.0191869170546</v>
      </c>
      <c r="AA22" s="676"/>
      <c r="AB22" s="676"/>
      <c r="AC22" s="676"/>
      <c r="AD22" s="676"/>
      <c r="AE22" s="676"/>
      <c r="AF22" s="676"/>
      <c r="AG22" s="676"/>
      <c r="AH22" s="676"/>
      <c r="AI22" s="676"/>
      <c r="AJ22" s="676"/>
      <c r="AK22" s="676"/>
      <c r="AL22" s="676"/>
      <c r="AM22" s="676"/>
      <c r="AN22" s="676"/>
      <c r="AO22" s="676"/>
      <c r="AP22" s="19">
        <f t="shared" ref="AP22:AW22" si="51">AP6/$Z22-1</f>
        <v>0</v>
      </c>
      <c r="AQ22" s="19">
        <f t="shared" si="51"/>
        <v>-1.6843511617109841E-2</v>
      </c>
      <c r="AR22" s="19">
        <f t="shared" si="51"/>
        <v>1.2781199531302523E-2</v>
      </c>
      <c r="AS22" s="19">
        <f t="shared" si="51"/>
        <v>-5.395377426805914E-2</v>
      </c>
      <c r="AT22" s="19">
        <f t="shared" si="51"/>
        <v>-0.1058438052483236</v>
      </c>
      <c r="AU22" s="19">
        <f t="shared" si="51"/>
        <v>-6.5840518404182369E-2</v>
      </c>
      <c r="AV22" s="19">
        <f t="shared" si="51"/>
        <v>-2.5148763717684375E-2</v>
      </c>
      <c r="AW22" s="19">
        <f t="shared" si="51"/>
        <v>1.569576842360032E-3</v>
      </c>
      <c r="AX22" s="19">
        <f t="shared" ref="AX22" si="52">AX6/$Z22-1</f>
        <v>1.292968925727811E-2</v>
      </c>
      <c r="AY22" s="19"/>
      <c r="AZ22" s="19"/>
      <c r="BA22" s="19"/>
      <c r="BB22" s="19"/>
      <c r="BC22" s="19"/>
      <c r="BD22" s="19"/>
      <c r="BE22" s="19"/>
      <c r="BF22" s="586"/>
    </row>
    <row r="23" spans="24:58" s="1" customFormat="1" ht="18" customHeight="1">
      <c r="X23" s="87" t="s">
        <v>157</v>
      </c>
      <c r="Y23" s="155"/>
      <c r="Z23" s="228">
        <f t="shared" si="50"/>
        <v>2.571932139497989</v>
      </c>
      <c r="AA23" s="676"/>
      <c r="AB23" s="676"/>
      <c r="AC23" s="676"/>
      <c r="AD23" s="676"/>
      <c r="AE23" s="676"/>
      <c r="AF23" s="676"/>
      <c r="AG23" s="676"/>
      <c r="AH23" s="676"/>
      <c r="AI23" s="676"/>
      <c r="AJ23" s="676"/>
      <c r="AK23" s="676"/>
      <c r="AL23" s="676"/>
      <c r="AM23" s="676"/>
      <c r="AN23" s="676"/>
      <c r="AO23" s="676"/>
      <c r="AP23" s="19">
        <f t="shared" ref="AP23:AW23" si="53">AP7/$Z23-1</f>
        <v>0</v>
      </c>
      <c r="AQ23" s="19">
        <f t="shared" si="53"/>
        <v>-3.3925402126856685E-2</v>
      </c>
      <c r="AR23" s="19">
        <f t="shared" si="53"/>
        <v>-2.4596142534920595E-2</v>
      </c>
      <c r="AS23" s="19">
        <f t="shared" si="53"/>
        <v>-5.1441791597907405E-2</v>
      </c>
      <c r="AT23" s="19">
        <f t="shared" si="53"/>
        <v>-8.8869290510064647E-2</v>
      </c>
      <c r="AU23" s="19">
        <f t="shared" si="53"/>
        <v>-8.071933344671145E-2</v>
      </c>
      <c r="AV23" s="19">
        <f t="shared" si="53"/>
        <v>-4.7069738053237664E-2</v>
      </c>
      <c r="AW23" s="19">
        <f t="shared" si="53"/>
        <v>-3.0646119140180561E-2</v>
      </c>
      <c r="AX23" s="19">
        <f t="shared" ref="AX23" si="54">AX7/$Z23-1</f>
        <v>-3.9536946044426036E-2</v>
      </c>
      <c r="AY23" s="19"/>
      <c r="AZ23" s="19"/>
      <c r="BA23" s="19"/>
      <c r="BB23" s="19"/>
      <c r="BC23" s="19"/>
      <c r="BD23" s="19"/>
      <c r="BE23" s="19"/>
      <c r="BF23" s="586"/>
    </row>
    <row r="24" spans="24:58" s="1" customFormat="1" ht="18" customHeight="1">
      <c r="X24" s="87" t="s">
        <v>162</v>
      </c>
      <c r="Y24" s="155"/>
      <c r="Z24" s="228">
        <f t="shared" si="50"/>
        <v>2.4036280348866716</v>
      </c>
      <c r="AA24" s="676"/>
      <c r="AB24" s="676"/>
      <c r="AC24" s="676"/>
      <c r="AD24" s="676"/>
      <c r="AE24" s="676"/>
      <c r="AF24" s="676"/>
      <c r="AG24" s="676"/>
      <c r="AH24" s="676"/>
      <c r="AI24" s="676"/>
      <c r="AJ24" s="676"/>
      <c r="AK24" s="676"/>
      <c r="AL24" s="676"/>
      <c r="AM24" s="676"/>
      <c r="AN24" s="676"/>
      <c r="AO24" s="676"/>
      <c r="AP24" s="19">
        <f t="shared" ref="AP24:AW24" si="55">AP8/$Z24-1</f>
        <v>0</v>
      </c>
      <c r="AQ24" s="19">
        <f t="shared" si="55"/>
        <v>-3.3762077428977633E-2</v>
      </c>
      <c r="AR24" s="19">
        <f t="shared" si="55"/>
        <v>-2.2512825964158489E-2</v>
      </c>
      <c r="AS24" s="19">
        <f t="shared" si="55"/>
        <v>-5.1403836873419873E-2</v>
      </c>
      <c r="AT24" s="19">
        <f t="shared" si="55"/>
        <v>-8.4802258621792803E-2</v>
      </c>
      <c r="AU24" s="19">
        <f t="shared" si="55"/>
        <v>-7.543783817616978E-2</v>
      </c>
      <c r="AV24" s="19">
        <f t="shared" si="55"/>
        <v>-3.8896972624380077E-2</v>
      </c>
      <c r="AW24" s="19">
        <f t="shared" si="55"/>
        <v>-2.2473175328727724E-2</v>
      </c>
      <c r="AX24" s="19">
        <f t="shared" ref="AX24" si="56">AX8/$Z24-1</f>
        <v>-3.1806209966909416E-2</v>
      </c>
      <c r="AY24" s="19"/>
      <c r="AZ24" s="19"/>
      <c r="BA24" s="19"/>
      <c r="BB24" s="19"/>
      <c r="BC24" s="19"/>
      <c r="BD24" s="19"/>
      <c r="BE24" s="19"/>
      <c r="BF24" s="586"/>
    </row>
    <row r="25" spans="24:58" s="1" customFormat="1" ht="18" customHeight="1">
      <c r="X25" s="87" t="s">
        <v>296</v>
      </c>
      <c r="Y25" s="155"/>
      <c r="Z25" s="41">
        <f t="shared" si="50"/>
        <v>507158</v>
      </c>
      <c r="AA25" s="676"/>
      <c r="AB25" s="676"/>
      <c r="AC25" s="676"/>
      <c r="AD25" s="676"/>
      <c r="AE25" s="676"/>
      <c r="AF25" s="676"/>
      <c r="AG25" s="676"/>
      <c r="AH25" s="676"/>
      <c r="AI25" s="676"/>
      <c r="AJ25" s="676"/>
      <c r="AK25" s="676"/>
      <c r="AL25" s="676"/>
      <c r="AM25" s="676"/>
      <c r="AN25" s="676"/>
      <c r="AO25" s="676"/>
      <c r="AP25" s="19">
        <f t="shared" ref="AP25:AW25" si="57">AP9/$Z25-1</f>
        <v>0</v>
      </c>
      <c r="AQ25" s="19">
        <f t="shared" si="57"/>
        <v>1.75097306953651E-2</v>
      </c>
      <c r="AR25" s="19">
        <f t="shared" si="57"/>
        <v>3.6106893709652699E-2</v>
      </c>
      <c r="AS25" s="19">
        <f t="shared" si="57"/>
        <v>-2.688116918199035E-3</v>
      </c>
      <c r="AT25" s="19">
        <f t="shared" si="57"/>
        <v>-2.2991257162462198E-2</v>
      </c>
      <c r="AU25" s="19">
        <f t="shared" si="57"/>
        <v>1.0380394275551152E-2</v>
      </c>
      <c r="AV25" s="19">
        <f t="shared" si="57"/>
        <v>1.4304615129801856E-2</v>
      </c>
      <c r="AW25" s="19">
        <f t="shared" si="57"/>
        <v>2.4595490951537791E-2</v>
      </c>
      <c r="AX25" s="19">
        <f t="shared" ref="AX25" si="58">AX9/$Z25-1</f>
        <v>4.6205521750618095E-2</v>
      </c>
      <c r="AY25" s="19"/>
      <c r="AZ25" s="19"/>
      <c r="BA25" s="19"/>
      <c r="BB25" s="19"/>
      <c r="BC25" s="19"/>
      <c r="BD25" s="19"/>
      <c r="BE25" s="19"/>
      <c r="BF25" s="586"/>
    </row>
    <row r="26" spans="24:58" s="1" customFormat="1" ht="13.8">
      <c r="Y26" s="424"/>
    </row>
    <row r="27" spans="24:58" s="1" customFormat="1" ht="13.8">
      <c r="X27" s="694" t="s">
        <v>394</v>
      </c>
      <c r="Y27" s="386"/>
    </row>
    <row r="28" spans="24:58" s="1" customFormat="1" ht="13.8">
      <c r="X28" s="13"/>
      <c r="Y28" s="13" t="s">
        <v>152</v>
      </c>
      <c r="Z28" s="382"/>
      <c r="AA28" s="13">
        <v>1990</v>
      </c>
      <c r="AB28" s="13">
        <f t="shared" ref="AB28:BE28" si="59">AA28+1</f>
        <v>1991</v>
      </c>
      <c r="AC28" s="13">
        <f t="shared" si="59"/>
        <v>1992</v>
      </c>
      <c r="AD28" s="13">
        <f t="shared" si="59"/>
        <v>1993</v>
      </c>
      <c r="AE28" s="13">
        <f t="shared" si="59"/>
        <v>1994</v>
      </c>
      <c r="AF28" s="13">
        <f t="shared" si="59"/>
        <v>1995</v>
      </c>
      <c r="AG28" s="13">
        <f t="shared" si="59"/>
        <v>1996</v>
      </c>
      <c r="AH28" s="13">
        <f t="shared" si="59"/>
        <v>1997</v>
      </c>
      <c r="AI28" s="13">
        <f t="shared" si="59"/>
        <v>1998</v>
      </c>
      <c r="AJ28" s="13">
        <f t="shared" si="59"/>
        <v>1999</v>
      </c>
      <c r="AK28" s="13">
        <f t="shared" si="59"/>
        <v>2000</v>
      </c>
      <c r="AL28" s="13">
        <f t="shared" si="59"/>
        <v>2001</v>
      </c>
      <c r="AM28" s="13">
        <f t="shared" si="59"/>
        <v>2002</v>
      </c>
      <c r="AN28" s="13">
        <f t="shared" si="59"/>
        <v>2003</v>
      </c>
      <c r="AO28" s="13">
        <f t="shared" si="59"/>
        <v>2004</v>
      </c>
      <c r="AP28" s="13">
        <f t="shared" si="59"/>
        <v>2005</v>
      </c>
      <c r="AQ28" s="13">
        <f>AP28+1</f>
        <v>2006</v>
      </c>
      <c r="AR28" s="13">
        <f>AQ28+1</f>
        <v>2007</v>
      </c>
      <c r="AS28" s="13">
        <f>AR28+1</f>
        <v>2008</v>
      </c>
      <c r="AT28" s="13">
        <f t="shared" si="59"/>
        <v>2009</v>
      </c>
      <c r="AU28" s="13">
        <f>AT28+1</f>
        <v>2010</v>
      </c>
      <c r="AV28" s="13">
        <f>AU28+1</f>
        <v>2011</v>
      </c>
      <c r="AW28" s="13">
        <f>AV28+1</f>
        <v>2012</v>
      </c>
      <c r="AX28" s="13">
        <f>AW28+1</f>
        <v>2013</v>
      </c>
      <c r="AY28" s="13">
        <f t="shared" si="59"/>
        <v>2014</v>
      </c>
      <c r="AZ28" s="13">
        <f t="shared" si="59"/>
        <v>2015</v>
      </c>
      <c r="BA28" s="13">
        <f t="shared" si="59"/>
        <v>2016</v>
      </c>
      <c r="BB28" s="13">
        <f t="shared" si="59"/>
        <v>2017</v>
      </c>
      <c r="BC28" s="13">
        <f t="shared" si="59"/>
        <v>2018</v>
      </c>
      <c r="BD28" s="13">
        <f t="shared" si="59"/>
        <v>2019</v>
      </c>
      <c r="BE28" s="13">
        <f t="shared" si="59"/>
        <v>2020</v>
      </c>
    </row>
    <row r="29" spans="24:58" s="1" customFormat="1" ht="18" customHeight="1">
      <c r="X29" s="87" t="s">
        <v>161</v>
      </c>
      <c r="Y29" s="155"/>
      <c r="Z29" s="155"/>
      <c r="AA29" s="155"/>
      <c r="AB29" s="585">
        <f>AB5/AA5-1</f>
        <v>7.4739417976665834E-3</v>
      </c>
      <c r="AC29" s="585">
        <f t="shared" ref="AC29:AT33" si="60">AC5/AB5-1</f>
        <v>8.418188889724787E-3</v>
      </c>
      <c r="AD29" s="585">
        <f t="shared" si="60"/>
        <v>-5.475698711376431E-3</v>
      </c>
      <c r="AE29" s="585">
        <f t="shared" si="60"/>
        <v>5.2147598054761879E-2</v>
      </c>
      <c r="AF29" s="585">
        <f t="shared" si="60"/>
        <v>1.1031742139697709E-2</v>
      </c>
      <c r="AG29" s="585">
        <f t="shared" si="60"/>
        <v>1.049113371514232E-2</v>
      </c>
      <c r="AH29" s="585">
        <f t="shared" si="60"/>
        <v>-1.9430361155541309E-3</v>
      </c>
      <c r="AI29" s="585">
        <f t="shared" si="60"/>
        <v>-2.7684738205114079E-2</v>
      </c>
      <c r="AJ29" s="585">
        <f t="shared" si="60"/>
        <v>2.8735599960468816E-2</v>
      </c>
      <c r="AK29" s="585">
        <f t="shared" si="60"/>
        <v>1.6651310313315237E-2</v>
      </c>
      <c r="AL29" s="585">
        <f t="shared" si="60"/>
        <v>-1.3152453895253435E-2</v>
      </c>
      <c r="AM29" s="585">
        <f t="shared" si="60"/>
        <v>2.9471751068999907E-2</v>
      </c>
      <c r="AN29" s="585">
        <f t="shared" si="60"/>
        <v>3.9285429969218022E-3</v>
      </c>
      <c r="AO29" s="585">
        <f t="shared" si="60"/>
        <v>-7.895705157999755E-4</v>
      </c>
      <c r="AP29" s="585">
        <f t="shared" si="60"/>
        <v>5.8172688622559754E-3</v>
      </c>
      <c r="AQ29" s="585">
        <f t="shared" si="60"/>
        <v>-1.7009696086464743E-2</v>
      </c>
      <c r="AR29" s="585">
        <f t="shared" si="60"/>
        <v>2.8110508157618064E-2</v>
      </c>
      <c r="AS29" s="585">
        <f t="shared" si="60"/>
        <v>-6.393512666805512E-2</v>
      </c>
      <c r="AT29" s="585">
        <f t="shared" si="60"/>
        <v>-5.9011849774332936E-2</v>
      </c>
      <c r="AU29" s="585">
        <f t="shared" ref="AU29:AX33" si="61">AU5/AT5-1</f>
        <v>4.340737539213535E-2</v>
      </c>
      <c r="AV29" s="585">
        <f t="shared" si="61"/>
        <v>4.0630339335105292E-2</v>
      </c>
      <c r="AW29" s="585">
        <f t="shared" si="61"/>
        <v>2.7555464552655673E-2</v>
      </c>
      <c r="AX29" s="585">
        <f t="shared" si="61"/>
        <v>1.1725922707564118E-2</v>
      </c>
      <c r="AY29" s="19"/>
      <c r="AZ29" s="19"/>
      <c r="BA29" s="19"/>
      <c r="BB29" s="19"/>
      <c r="BC29" s="19"/>
      <c r="BD29" s="19"/>
      <c r="BE29" s="19"/>
      <c r="BF29" s="586"/>
    </row>
    <row r="30" spans="24:58" s="1" customFormat="1" ht="18" customHeight="1">
      <c r="X30" s="87" t="s">
        <v>124</v>
      </c>
      <c r="Y30" s="155"/>
      <c r="Z30" s="155"/>
      <c r="AA30" s="155"/>
      <c r="AB30" s="585">
        <f>AB6/AA6-1</f>
        <v>6.7464389752176501E-3</v>
      </c>
      <c r="AC30" s="585">
        <f t="shared" ref="AC30:AQ30" si="62">AC6/AB6-1</f>
        <v>7.8443895263826668E-3</v>
      </c>
      <c r="AD30" s="585">
        <f t="shared" si="62"/>
        <v>-4.2840791570255554E-3</v>
      </c>
      <c r="AE30" s="585">
        <f t="shared" si="62"/>
        <v>5.2291444942490717E-2</v>
      </c>
      <c r="AF30" s="585">
        <f t="shared" si="62"/>
        <v>1.0986840938888909E-2</v>
      </c>
      <c r="AG30" s="585">
        <f t="shared" si="62"/>
        <v>1.0223421882045391E-2</v>
      </c>
      <c r="AH30" s="585">
        <f t="shared" si="62"/>
        <v>-1.0387290952269534E-3</v>
      </c>
      <c r="AI30" s="585">
        <f t="shared" si="62"/>
        <v>-2.5111128216302681E-2</v>
      </c>
      <c r="AJ30" s="585">
        <f t="shared" si="62"/>
        <v>3.0779519182621895E-2</v>
      </c>
      <c r="AK30" s="585">
        <f t="shared" si="62"/>
        <v>1.6558610392838569E-2</v>
      </c>
      <c r="AL30" s="585">
        <f t="shared" si="62"/>
        <v>-1.2767820385874762E-2</v>
      </c>
      <c r="AM30" s="585">
        <f t="shared" si="62"/>
        <v>3.3856140880593966E-2</v>
      </c>
      <c r="AN30" s="585">
        <f t="shared" si="62"/>
        <v>4.2445749101918118E-3</v>
      </c>
      <c r="AO30" s="585">
        <f t="shared" si="62"/>
        <v>-1.0908416767207996E-5</v>
      </c>
      <c r="AP30" s="585">
        <f t="shared" si="62"/>
        <v>6.1100995970189143E-3</v>
      </c>
      <c r="AQ30" s="585">
        <f t="shared" si="62"/>
        <v>-1.6843511617109841E-2</v>
      </c>
      <c r="AR30" s="585">
        <f t="shared" si="60"/>
        <v>3.0132243949424042E-2</v>
      </c>
      <c r="AS30" s="585">
        <f t="shared" si="60"/>
        <v>-6.5892784967024776E-2</v>
      </c>
      <c r="AT30" s="585">
        <f t="shared" si="60"/>
        <v>-5.4849361023683652E-2</v>
      </c>
      <c r="AU30" s="585">
        <f t="shared" si="61"/>
        <v>4.4738589386221106E-2</v>
      </c>
      <c r="AV30" s="585">
        <f t="shared" si="61"/>
        <v>4.3559751293199556E-2</v>
      </c>
      <c r="AW30" s="585">
        <f t="shared" si="61"/>
        <v>2.7407608018160001E-2</v>
      </c>
      <c r="AX30" s="585">
        <f t="shared" si="61"/>
        <v>1.1342309788135774E-2</v>
      </c>
      <c r="AY30" s="19"/>
      <c r="AZ30" s="19"/>
      <c r="BA30" s="19"/>
      <c r="BB30" s="19"/>
      <c r="BC30" s="19"/>
      <c r="BD30" s="19"/>
      <c r="BE30" s="19"/>
      <c r="BF30" s="586"/>
    </row>
    <row r="31" spans="24:58" s="1" customFormat="1" ht="18" customHeight="1">
      <c r="X31" s="87" t="s">
        <v>157</v>
      </c>
      <c r="Y31" s="155"/>
      <c r="Z31" s="155"/>
      <c r="AA31" s="155"/>
      <c r="AB31" s="585">
        <f>AB7/AA7-1</f>
        <v>-1.7165981876365644E-2</v>
      </c>
      <c r="AC31" s="585">
        <f t="shared" si="60"/>
        <v>1.8078215890513505E-3</v>
      </c>
      <c r="AD31" s="585">
        <f t="shared" si="60"/>
        <v>-3.6188993051491369E-3</v>
      </c>
      <c r="AE31" s="585">
        <f t="shared" si="60"/>
        <v>4.2353347419177068E-2</v>
      </c>
      <c r="AF31" s="585">
        <f t="shared" si="60"/>
        <v>-1.5155319397654798E-2</v>
      </c>
      <c r="AG31" s="585">
        <f t="shared" si="60"/>
        <v>-1.5781000280171043E-2</v>
      </c>
      <c r="AH31" s="585">
        <f t="shared" si="60"/>
        <v>-3.4107125274437378E-3</v>
      </c>
      <c r="AI31" s="585">
        <f t="shared" si="60"/>
        <v>-1.2973403680909601E-2</v>
      </c>
      <c r="AJ31" s="585">
        <f t="shared" si="60"/>
        <v>2.3210571310496197E-2</v>
      </c>
      <c r="AK31" s="585">
        <f t="shared" si="60"/>
        <v>-3.0584348159407027E-3</v>
      </c>
      <c r="AL31" s="585">
        <f t="shared" si="60"/>
        <v>-8.9157602573054495E-3</v>
      </c>
      <c r="AM31" s="585">
        <f t="shared" si="60"/>
        <v>1.8347459242964215E-2</v>
      </c>
      <c r="AN31" s="585">
        <f t="shared" si="60"/>
        <v>-1.8338866489904015E-2</v>
      </c>
      <c r="AO31" s="585">
        <f t="shared" si="60"/>
        <v>-1.5151627793903666E-2</v>
      </c>
      <c r="AP31" s="585">
        <f t="shared" si="60"/>
        <v>-1.251860078298106E-2</v>
      </c>
      <c r="AQ31" s="585">
        <f t="shared" si="60"/>
        <v>-3.3925402126856685E-2</v>
      </c>
      <c r="AR31" s="585">
        <f t="shared" si="60"/>
        <v>9.6568728879475874E-3</v>
      </c>
      <c r="AS31" s="585">
        <f t="shared" si="60"/>
        <v>-2.7522598826658751E-2</v>
      </c>
      <c r="AT31" s="585">
        <f t="shared" si="60"/>
        <v>-3.9457250573168623E-2</v>
      </c>
      <c r="AU31" s="585">
        <f t="shared" si="61"/>
        <v>8.9448824174915842E-3</v>
      </c>
      <c r="AV31" s="585">
        <f t="shared" si="61"/>
        <v>3.6604267464514617E-2</v>
      </c>
      <c r="AW31" s="585">
        <f t="shared" si="61"/>
        <v>1.723485922202217E-2</v>
      </c>
      <c r="AX31" s="585">
        <f t="shared" si="61"/>
        <v>-9.1719103619405384E-3</v>
      </c>
      <c r="AY31" s="19"/>
      <c r="AZ31" s="19"/>
      <c r="BA31" s="19"/>
      <c r="BB31" s="19"/>
      <c r="BC31" s="19"/>
      <c r="BD31" s="19"/>
      <c r="BE31" s="19"/>
      <c r="BF31" s="586"/>
    </row>
    <row r="32" spans="24:58" s="1" customFormat="1" ht="18" customHeight="1">
      <c r="X32" s="87" t="s">
        <v>162</v>
      </c>
      <c r="Y32" s="155"/>
      <c r="Z32" s="155"/>
      <c r="AA32" s="155"/>
      <c r="AB32" s="585">
        <f>AB8/AA8-1</f>
        <v>-1.7875692065899784E-2</v>
      </c>
      <c r="AC32" s="585">
        <f t="shared" si="60"/>
        <v>1.2377835864127995E-3</v>
      </c>
      <c r="AD32" s="585">
        <f t="shared" si="60"/>
        <v>-2.4250549700881585E-3</v>
      </c>
      <c r="AE32" s="585">
        <f t="shared" si="60"/>
        <v>4.2495855262389526E-2</v>
      </c>
      <c r="AF32" s="585">
        <f t="shared" si="60"/>
        <v>-1.519905759787743E-2</v>
      </c>
      <c r="AG32" s="585">
        <f t="shared" si="60"/>
        <v>-1.6041751773966717E-2</v>
      </c>
      <c r="AH32" s="585">
        <f t="shared" si="60"/>
        <v>-2.5077353210761766E-3</v>
      </c>
      <c r="AI32" s="585">
        <f t="shared" si="60"/>
        <v>-1.0360854431378907E-2</v>
      </c>
      <c r="AJ32" s="585">
        <f t="shared" si="60"/>
        <v>2.5243513258934813E-2</v>
      </c>
      <c r="AK32" s="585">
        <f t="shared" si="60"/>
        <v>-3.1493375697903003E-3</v>
      </c>
      <c r="AL32" s="585">
        <f t="shared" si="60"/>
        <v>-8.5294754550310214E-3</v>
      </c>
      <c r="AM32" s="585">
        <f t="shared" si="60"/>
        <v>2.2684472104493869E-2</v>
      </c>
      <c r="AN32" s="585">
        <f t="shared" si="60"/>
        <v>-1.8029844250851301E-2</v>
      </c>
      <c r="AO32" s="585">
        <f t="shared" si="60"/>
        <v>-1.4384157721431645E-2</v>
      </c>
      <c r="AP32" s="585">
        <f t="shared" si="60"/>
        <v>-1.2231108300351012E-2</v>
      </c>
      <c r="AQ32" s="585">
        <f t="shared" si="60"/>
        <v>-3.3762077428977633E-2</v>
      </c>
      <c r="AR32" s="585">
        <f t="shared" si="60"/>
        <v>1.1642320387184046E-2</v>
      </c>
      <c r="AS32" s="585">
        <f t="shared" si="60"/>
        <v>-2.9556409205837797E-2</v>
      </c>
      <c r="AT32" s="585">
        <f t="shared" si="60"/>
        <v>-3.5208261477983838E-2</v>
      </c>
      <c r="AU32" s="585">
        <f t="shared" si="61"/>
        <v>1.0232128011505859E-2</v>
      </c>
      <c r="AV32" s="585">
        <f t="shared" si="61"/>
        <v>3.9522345885005361E-2</v>
      </c>
      <c r="AW32" s="585">
        <f t="shared" si="61"/>
        <v>1.7088487735283708E-2</v>
      </c>
      <c r="AX32" s="585">
        <f t="shared" si="61"/>
        <v>-9.5475995160748672E-3</v>
      </c>
      <c r="AY32" s="19"/>
      <c r="AZ32" s="19"/>
      <c r="BA32" s="19"/>
      <c r="BB32" s="19"/>
      <c r="BC32" s="19"/>
      <c r="BD32" s="19"/>
      <c r="BE32" s="19"/>
      <c r="BF32" s="586"/>
    </row>
    <row r="33" spans="24:58" s="1" customFormat="1" ht="18" customHeight="1">
      <c r="X33" s="87" t="s">
        <v>296</v>
      </c>
      <c r="Y33" s="155"/>
      <c r="Z33" s="155"/>
      <c r="AA33" s="155"/>
      <c r="AB33" s="585">
        <f>AB9/AA9-1</f>
        <v>2.507027963996733E-2</v>
      </c>
      <c r="AC33" s="585">
        <f t="shared" si="60"/>
        <v>6.5984385010970925E-3</v>
      </c>
      <c r="AD33" s="585">
        <f t="shared" si="60"/>
        <v>-1.8635433820778369E-3</v>
      </c>
      <c r="AE33" s="585">
        <f t="shared" si="60"/>
        <v>9.3962864510723776E-3</v>
      </c>
      <c r="AF33" s="585">
        <f t="shared" si="60"/>
        <v>2.6590042118454837E-2</v>
      </c>
      <c r="AG33" s="585">
        <f t="shared" si="60"/>
        <v>2.6693382268369037E-2</v>
      </c>
      <c r="AH33" s="585">
        <f t="shared" si="60"/>
        <v>1.4726993660665322E-3</v>
      </c>
      <c r="AI33" s="585">
        <f t="shared" si="60"/>
        <v>-1.4904699203716842E-2</v>
      </c>
      <c r="AJ33" s="585">
        <f t="shared" si="60"/>
        <v>5.3996985614566118E-3</v>
      </c>
      <c r="AK33" s="585">
        <f t="shared" si="60"/>
        <v>1.9770211030991414E-2</v>
      </c>
      <c r="AL33" s="585">
        <f t="shared" si="60"/>
        <v>-4.2748067904379017E-3</v>
      </c>
      <c r="AM33" s="585">
        <f t="shared" si="60"/>
        <v>1.0923866628297363E-2</v>
      </c>
      <c r="AN33" s="585">
        <f t="shared" si="60"/>
        <v>2.268339728110158E-2</v>
      </c>
      <c r="AO33" s="585">
        <f t="shared" si="60"/>
        <v>1.4583013673396428E-2</v>
      </c>
      <c r="AP33" s="585">
        <f t="shared" si="60"/>
        <v>1.85683190182373E-2</v>
      </c>
      <c r="AQ33" s="585">
        <f t="shared" si="60"/>
        <v>1.75097306953651E-2</v>
      </c>
      <c r="AR33" s="585">
        <f t="shared" si="60"/>
        <v>1.8277135297348091E-2</v>
      </c>
      <c r="AS33" s="585">
        <f t="shared" si="60"/>
        <v>-3.7443058108561522E-2</v>
      </c>
      <c r="AT33" s="585">
        <f t="shared" si="60"/>
        <v>-2.0357864564417238E-2</v>
      </c>
      <c r="AU33" s="585">
        <f t="shared" si="61"/>
        <v>3.4156962957252235E-2</v>
      </c>
      <c r="AV33" s="585">
        <f t="shared" si="61"/>
        <v>3.8839043952987318E-3</v>
      </c>
      <c r="AW33" s="585">
        <f t="shared" si="61"/>
        <v>1.0145744846501659E-2</v>
      </c>
      <c r="AX33" s="585">
        <f t="shared" si="61"/>
        <v>2.1091280402777635E-2</v>
      </c>
      <c r="AY33" s="19"/>
      <c r="AZ33" s="19"/>
      <c r="BA33" s="19"/>
      <c r="BB33" s="19"/>
      <c r="BC33" s="19"/>
      <c r="BD33" s="19"/>
      <c r="BE33" s="19"/>
      <c r="BF33" s="586"/>
    </row>
  </sheetData>
  <phoneticPr fontId="9"/>
  <pageMargins left="0.28000000000000003" right="0.32" top="0.72" bottom="0.45" header="0.51181102362204722" footer="0.51181102362204722"/>
  <pageSetup paperSize="9" scale="41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G21"/>
  <sheetViews>
    <sheetView zoomScale="85" zoomScaleNormal="85" workbookViewId="0">
      <pane xSplit="25" topLeftCell="Z1" activePane="topRight" state="frozen"/>
      <selection activeCell="AQ33" sqref="AQ33"/>
      <selection pane="topRight" activeCell="AG31" sqref="AG31"/>
    </sheetView>
  </sheetViews>
  <sheetFormatPr defaultColWidth="9" defaultRowHeight="13.8"/>
  <cols>
    <col min="1" max="1" width="1.6640625" style="1" customWidth="1"/>
    <col min="2" max="20" width="1.6640625" style="1" hidden="1" customWidth="1"/>
    <col min="21" max="21" width="1.6640625" style="1" customWidth="1"/>
    <col min="22" max="22" width="1.6640625" style="1" hidden="1" customWidth="1"/>
    <col min="23" max="23" width="24.6640625" style="1" hidden="1" customWidth="1"/>
    <col min="24" max="24" width="1.6640625" style="1" customWidth="1"/>
    <col min="25" max="25" width="20.6640625" style="1" customWidth="1"/>
    <col min="26" max="50" width="10.6640625" style="1" customWidth="1"/>
    <col min="51" max="57" width="10.6640625" style="1" hidden="1" customWidth="1"/>
    <col min="58" max="58" width="20.6640625" style="1" hidden="1" customWidth="1"/>
    <col min="59" max="59" width="50.6640625" style="1" hidden="1" customWidth="1"/>
    <col min="60" max="16384" width="9" style="1"/>
  </cols>
  <sheetData>
    <row r="1" spans="1:59" ht="24">
      <c r="A1" s="373" t="s">
        <v>530</v>
      </c>
    </row>
    <row r="2" spans="1:59" ht="15" customHeight="1"/>
    <row r="3" spans="1:59" ht="16.2">
      <c r="W3" s="1" t="s">
        <v>13</v>
      </c>
      <c r="Y3" s="1" t="s">
        <v>281</v>
      </c>
    </row>
    <row r="4" spans="1:59">
      <c r="V4" s="84" t="s">
        <v>0</v>
      </c>
      <c r="W4" s="85"/>
      <c r="Y4" s="84" t="s">
        <v>76</v>
      </c>
      <c r="Z4" s="382"/>
      <c r="AA4" s="13">
        <v>1990</v>
      </c>
      <c r="AB4" s="13">
        <f t="shared" ref="AB4:BE4" si="0">AA4+1</f>
        <v>1991</v>
      </c>
      <c r="AC4" s="13">
        <f t="shared" si="0"/>
        <v>1992</v>
      </c>
      <c r="AD4" s="13">
        <f t="shared" si="0"/>
        <v>1993</v>
      </c>
      <c r="AE4" s="13">
        <f t="shared" si="0"/>
        <v>1994</v>
      </c>
      <c r="AF4" s="13">
        <f t="shared" si="0"/>
        <v>1995</v>
      </c>
      <c r="AG4" s="13">
        <f t="shared" si="0"/>
        <v>1996</v>
      </c>
      <c r="AH4" s="13">
        <f t="shared" si="0"/>
        <v>1997</v>
      </c>
      <c r="AI4" s="13">
        <f t="shared" si="0"/>
        <v>1998</v>
      </c>
      <c r="AJ4" s="13">
        <f t="shared" si="0"/>
        <v>1999</v>
      </c>
      <c r="AK4" s="13">
        <f t="shared" si="0"/>
        <v>2000</v>
      </c>
      <c r="AL4" s="13">
        <f t="shared" si="0"/>
        <v>2001</v>
      </c>
      <c r="AM4" s="13">
        <f t="shared" si="0"/>
        <v>2002</v>
      </c>
      <c r="AN4" s="13">
        <f t="shared" si="0"/>
        <v>2003</v>
      </c>
      <c r="AO4" s="13">
        <f>AN4+1</f>
        <v>2004</v>
      </c>
      <c r="AP4" s="13">
        <f t="shared" si="0"/>
        <v>2005</v>
      </c>
      <c r="AQ4" s="13">
        <f t="shared" si="0"/>
        <v>2006</v>
      </c>
      <c r="AR4" s="13">
        <f t="shared" si="0"/>
        <v>2007</v>
      </c>
      <c r="AS4" s="13">
        <f t="shared" si="0"/>
        <v>2008</v>
      </c>
      <c r="AT4" s="13">
        <f t="shared" si="0"/>
        <v>2009</v>
      </c>
      <c r="AU4" s="13">
        <f t="shared" si="0"/>
        <v>2010</v>
      </c>
      <c r="AV4" s="13">
        <f t="shared" si="0"/>
        <v>2011</v>
      </c>
      <c r="AW4" s="13">
        <f t="shared" si="0"/>
        <v>2012</v>
      </c>
      <c r="AX4" s="13">
        <f t="shared" si="0"/>
        <v>2013</v>
      </c>
      <c r="AY4" s="13">
        <f t="shared" si="0"/>
        <v>2014</v>
      </c>
      <c r="AZ4" s="13">
        <f t="shared" si="0"/>
        <v>2015</v>
      </c>
      <c r="BA4" s="13">
        <f t="shared" si="0"/>
        <v>2016</v>
      </c>
      <c r="BB4" s="13">
        <f t="shared" si="0"/>
        <v>2017</v>
      </c>
      <c r="BC4" s="13">
        <f t="shared" si="0"/>
        <v>2018</v>
      </c>
      <c r="BD4" s="13">
        <f t="shared" si="0"/>
        <v>2019</v>
      </c>
      <c r="BE4" s="13">
        <f t="shared" si="0"/>
        <v>2020</v>
      </c>
      <c r="BF4" s="13" t="s">
        <v>139</v>
      </c>
      <c r="BG4" s="13" t="s">
        <v>11</v>
      </c>
    </row>
    <row r="5" spans="1:59" ht="18" customHeight="1">
      <c r="V5" s="89"/>
      <c r="W5" s="90" t="s">
        <v>17</v>
      </c>
      <c r="Y5" s="820" t="s">
        <v>383</v>
      </c>
      <c r="Z5" s="821"/>
      <c r="AA5" s="821">
        <v>117252.14069429379</v>
      </c>
      <c r="AB5" s="821">
        <v>126425.07958747236</v>
      </c>
      <c r="AC5" s="821">
        <v>131836.86946370947</v>
      </c>
      <c r="AD5" s="821">
        <v>139435.12792356391</v>
      </c>
      <c r="AE5" s="821">
        <v>151342.59144374088</v>
      </c>
      <c r="AF5" s="821">
        <v>163429.06922919958</v>
      </c>
      <c r="AG5" s="821">
        <v>171795.87746182675</v>
      </c>
      <c r="AH5" s="821">
        <v>180813.10170510146</v>
      </c>
      <c r="AI5" s="821">
        <v>179146.51242869216</v>
      </c>
      <c r="AJ5" s="821">
        <v>194870.86803909033</v>
      </c>
      <c r="AK5" s="821">
        <v>212143.34733181106</v>
      </c>
      <c r="AL5" s="821">
        <v>223934.58178111247</v>
      </c>
      <c r="AM5" s="821">
        <v>236583.06540104476</v>
      </c>
      <c r="AN5" s="821">
        <v>250049.22077797717</v>
      </c>
      <c r="AO5" s="821">
        <v>258993.63902566594</v>
      </c>
      <c r="AP5" s="821">
        <v>271323.92678716936</v>
      </c>
      <c r="AQ5" s="821">
        <v>265103.86480562965</v>
      </c>
      <c r="AR5" s="821">
        <v>280157.50038119388</v>
      </c>
      <c r="AS5" s="821">
        <v>265511.97533554543</v>
      </c>
      <c r="AT5" s="821">
        <v>251486.24890698853</v>
      </c>
      <c r="AU5" s="821">
        <v>265844.65439026576</v>
      </c>
      <c r="AV5" s="821">
        <v>259378.74183623228</v>
      </c>
      <c r="AW5" s="821">
        <v>275418.56470085512</v>
      </c>
      <c r="AX5" s="821">
        <v>303861.16658203251</v>
      </c>
      <c r="AY5" s="821"/>
      <c r="AZ5" s="821"/>
      <c r="BA5" s="821"/>
      <c r="BB5" s="821"/>
      <c r="BC5" s="821"/>
      <c r="BD5" s="821"/>
      <c r="BE5" s="821"/>
      <c r="BF5" s="822"/>
      <c r="BG5" s="91"/>
    </row>
    <row r="6" spans="1:59" ht="18" customHeight="1">
      <c r="V6" s="89"/>
      <c r="W6" s="92" t="s">
        <v>16</v>
      </c>
      <c r="Y6" s="823" t="s">
        <v>384</v>
      </c>
      <c r="Z6" s="824"/>
      <c r="AA6" s="824">
        <v>188715.58219209765</v>
      </c>
      <c r="AB6" s="824">
        <v>176744.77403295724</v>
      </c>
      <c r="AC6" s="824">
        <v>166560.08903123648</v>
      </c>
      <c r="AD6" s="824">
        <v>164750.95220562755</v>
      </c>
      <c r="AE6" s="824">
        <v>167182.01100202309</v>
      </c>
      <c r="AF6" s="824">
        <v>165940.97883824506</v>
      </c>
      <c r="AG6" s="824">
        <v>167228.96612594518</v>
      </c>
      <c r="AH6" s="824">
        <v>168379.63788752965</v>
      </c>
      <c r="AI6" s="824">
        <v>153765.58327077553</v>
      </c>
      <c r="AJ6" s="824">
        <v>154870.89010660877</v>
      </c>
      <c r="AK6" s="824">
        <v>162285.75729522601</v>
      </c>
      <c r="AL6" s="824">
        <v>158745.02576240234</v>
      </c>
      <c r="AM6" s="824">
        <v>170241.68835591114</v>
      </c>
      <c r="AN6" s="824">
        <v>166739.62725802109</v>
      </c>
      <c r="AO6" s="824">
        <v>168975.47715901831</v>
      </c>
      <c r="AP6" s="824">
        <v>166121.15242818245</v>
      </c>
      <c r="AQ6" s="824">
        <v>171972.28050535344</v>
      </c>
      <c r="AR6" s="824">
        <v>171805.56113460424</v>
      </c>
      <c r="AS6" s="824">
        <v>155465.66889825818</v>
      </c>
      <c r="AT6" s="824">
        <v>150867.55417208071</v>
      </c>
      <c r="AU6" s="824">
        <v>166215.65456717645</v>
      </c>
      <c r="AV6" s="824">
        <v>154911.24299088618</v>
      </c>
      <c r="AW6" s="824">
        <v>156015.63705683427</v>
      </c>
      <c r="AX6" s="824">
        <v>160330.17814931777</v>
      </c>
      <c r="AY6" s="824"/>
      <c r="AZ6" s="824"/>
      <c r="BA6" s="824"/>
      <c r="BB6" s="824"/>
      <c r="BC6" s="824"/>
      <c r="BD6" s="824"/>
      <c r="BE6" s="824"/>
      <c r="BF6" s="825"/>
      <c r="BG6" s="93"/>
    </row>
    <row r="7" spans="1:59" ht="18" customHeight="1">
      <c r="V7" s="89"/>
      <c r="W7" s="92" t="s">
        <v>26</v>
      </c>
      <c r="Y7" s="823" t="s">
        <v>385</v>
      </c>
      <c r="Z7" s="824"/>
      <c r="AA7" s="824">
        <v>61080.855164067929</v>
      </c>
      <c r="AB7" s="824">
        <v>56393.287077834742</v>
      </c>
      <c r="AC7" s="824">
        <v>56878.969434301049</v>
      </c>
      <c r="AD7" s="824">
        <v>44074.711989444426</v>
      </c>
      <c r="AE7" s="824">
        <v>58761.312328407745</v>
      </c>
      <c r="AF7" s="824">
        <v>46957.254268162062</v>
      </c>
      <c r="AG7" s="824">
        <v>46429.297589894617</v>
      </c>
      <c r="AH7" s="824">
        <v>33910.996759942384</v>
      </c>
      <c r="AI7" s="824">
        <v>26938.027641532684</v>
      </c>
      <c r="AJ7" s="824">
        <v>26218.519338170139</v>
      </c>
      <c r="AK7" s="824">
        <v>21291.523854675754</v>
      </c>
      <c r="AL7" s="824">
        <v>13178.344474900827</v>
      </c>
      <c r="AM7" s="824">
        <v>18670.745517089606</v>
      </c>
      <c r="AN7" s="824">
        <v>16607.605024216104</v>
      </c>
      <c r="AO7" s="824">
        <v>17182.021264184707</v>
      </c>
      <c r="AP7" s="824">
        <v>21647.971623829446</v>
      </c>
      <c r="AQ7" s="824">
        <v>17063.564357533756</v>
      </c>
      <c r="AR7" s="824">
        <v>31756.451475002676</v>
      </c>
      <c r="AS7" s="824">
        <v>22211.404840475599</v>
      </c>
      <c r="AT7" s="824">
        <v>10307.191400559523</v>
      </c>
      <c r="AU7" s="824">
        <v>13347.783765216676</v>
      </c>
      <c r="AV7" s="824">
        <v>32012.10052174982</v>
      </c>
      <c r="AW7" s="824">
        <v>37162.556843288083</v>
      </c>
      <c r="AX7" s="824">
        <v>32087.996643367496</v>
      </c>
      <c r="AY7" s="824"/>
      <c r="AZ7" s="824"/>
      <c r="BA7" s="824"/>
      <c r="BB7" s="824"/>
      <c r="BC7" s="824"/>
      <c r="BD7" s="824"/>
      <c r="BE7" s="824"/>
      <c r="BF7" s="826"/>
      <c r="BG7" s="94"/>
    </row>
    <row r="8" spans="1:59" ht="18" customHeight="1">
      <c r="V8" s="89"/>
      <c r="W8" s="92"/>
      <c r="Y8" s="823" t="s">
        <v>386</v>
      </c>
      <c r="Z8" s="824"/>
      <c r="AA8" s="824">
        <v>583259.50187173451</v>
      </c>
      <c r="AB8" s="824">
        <v>589822.73016954458</v>
      </c>
      <c r="AC8" s="824">
        <v>601144.32777354738</v>
      </c>
      <c r="AD8" s="824">
        <v>600390.00359015935</v>
      </c>
      <c r="AE8" s="824">
        <v>621839.79119800637</v>
      </c>
      <c r="AF8" s="824">
        <v>630373.73308338434</v>
      </c>
      <c r="AG8" s="824">
        <v>627143.58898047591</v>
      </c>
      <c r="AH8" s="824">
        <v>623275.83959372062</v>
      </c>
      <c r="AI8" s="824">
        <v>614512.30930019997</v>
      </c>
      <c r="AJ8" s="824">
        <v>624222.24966981309</v>
      </c>
      <c r="AK8" s="824">
        <v>618544.74951806397</v>
      </c>
      <c r="AL8" s="824">
        <v>604136.86290633562</v>
      </c>
      <c r="AM8" s="824">
        <v>609111.57154150167</v>
      </c>
      <c r="AN8" s="824">
        <v>600767.72099707683</v>
      </c>
      <c r="AO8" s="824">
        <v>589548.63892826275</v>
      </c>
      <c r="AP8" s="824">
        <v>583798.55958620261</v>
      </c>
      <c r="AQ8" s="824">
        <v>550200.73261751514</v>
      </c>
      <c r="AR8" s="824">
        <v>538974.97598585871</v>
      </c>
      <c r="AS8" s="824">
        <v>502536.91120008618</v>
      </c>
      <c r="AT8" s="824">
        <v>471129.3872023804</v>
      </c>
      <c r="AU8" s="824">
        <v>474527.52272060869</v>
      </c>
      <c r="AV8" s="824">
        <v>488140.07175688446</v>
      </c>
      <c r="AW8" s="824">
        <v>489697.16875300603</v>
      </c>
      <c r="AX8" s="824">
        <v>478285.36901592975</v>
      </c>
      <c r="AY8" s="824"/>
      <c r="AZ8" s="824"/>
      <c r="BA8" s="824"/>
      <c r="BB8" s="824"/>
      <c r="BC8" s="824"/>
      <c r="BD8" s="824"/>
      <c r="BE8" s="824"/>
      <c r="BF8" s="826"/>
      <c r="BG8" s="94"/>
    </row>
    <row r="9" spans="1:59" ht="18" customHeight="1">
      <c r="V9" s="89"/>
      <c r="W9" s="92"/>
      <c r="Y9" s="823" t="s">
        <v>387</v>
      </c>
      <c r="Z9" s="824"/>
      <c r="AA9" s="824">
        <v>80494.456303362298</v>
      </c>
      <c r="AB9" s="824">
        <v>85571.174317426441</v>
      </c>
      <c r="AC9" s="824">
        <v>84755.473047310195</v>
      </c>
      <c r="AD9" s="824">
        <v>84820.978320530528</v>
      </c>
      <c r="AE9" s="824">
        <v>90439.941318570418</v>
      </c>
      <c r="AF9" s="824">
        <v>91859.198163550478</v>
      </c>
      <c r="AG9" s="824">
        <v>96149.384083137222</v>
      </c>
      <c r="AH9" s="824">
        <v>99839.112334191668</v>
      </c>
      <c r="AI9" s="824">
        <v>102177.15841475943</v>
      </c>
      <c r="AJ9" s="824">
        <v>108289.52657407113</v>
      </c>
      <c r="AK9" s="824">
        <v>111544.3618812996</v>
      </c>
      <c r="AL9" s="824">
        <v>110002.75388260982</v>
      </c>
      <c r="AM9" s="824">
        <v>110350.17510484469</v>
      </c>
      <c r="AN9" s="824">
        <v>113837.01107051918</v>
      </c>
      <c r="AO9" s="824">
        <v>109524.96849307162</v>
      </c>
      <c r="AP9" s="824">
        <v>103482.10969647342</v>
      </c>
      <c r="AQ9" s="824">
        <v>114099.16539069213</v>
      </c>
      <c r="AR9" s="824">
        <v>126751.89504793019</v>
      </c>
      <c r="AS9" s="824">
        <v>123838.03681949998</v>
      </c>
      <c r="AT9" s="824">
        <v>123736.16527309745</v>
      </c>
      <c r="AU9" s="824">
        <v>130211.49638902301</v>
      </c>
      <c r="AV9" s="824">
        <v>162610.50399683983</v>
      </c>
      <c r="AW9" s="824">
        <v>171703.95581147348</v>
      </c>
      <c r="AX9" s="824">
        <v>172132.48983615669</v>
      </c>
      <c r="AY9" s="824"/>
      <c r="AZ9" s="824"/>
      <c r="BA9" s="824"/>
      <c r="BB9" s="824"/>
      <c r="BC9" s="824"/>
      <c r="BD9" s="824"/>
      <c r="BE9" s="824"/>
      <c r="BF9" s="826"/>
      <c r="BG9" s="94"/>
    </row>
    <row r="10" spans="1:59" ht="18" customHeight="1" thickBot="1">
      <c r="V10" s="89"/>
      <c r="W10" s="92"/>
      <c r="Y10" s="832" t="s">
        <v>388</v>
      </c>
      <c r="Z10" s="833"/>
      <c r="AA10" s="833">
        <v>36041.370503351667</v>
      </c>
      <c r="AB10" s="833">
        <v>39084.258856502238</v>
      </c>
      <c r="AC10" s="833">
        <v>41290.773647960115</v>
      </c>
      <c r="AD10" s="833">
        <v>44357.356187637146</v>
      </c>
      <c r="AE10" s="833">
        <v>44624.725546367641</v>
      </c>
      <c r="AF10" s="833">
        <v>48091.308475355065</v>
      </c>
      <c r="AG10" s="833">
        <v>49627.130282772843</v>
      </c>
      <c r="AH10" s="833">
        <v>50952.31921261784</v>
      </c>
      <c r="AI10" s="833">
        <v>51573.546899796194</v>
      </c>
      <c r="AJ10" s="833">
        <v>54363.86419787971</v>
      </c>
      <c r="AK10" s="833">
        <v>56281.124960285983</v>
      </c>
      <c r="AL10" s="833">
        <v>57000.572191923158</v>
      </c>
      <c r="AM10" s="833">
        <v>61550.948547955602</v>
      </c>
      <c r="AN10" s="833">
        <v>63628.123751718544</v>
      </c>
      <c r="AO10" s="833">
        <v>67391.347051856937</v>
      </c>
      <c r="AP10" s="833">
        <v>72645.466795197557</v>
      </c>
      <c r="AQ10" s="833">
        <v>80047.015404013422</v>
      </c>
      <c r="AR10" s="833">
        <v>85153.330352937934</v>
      </c>
      <c r="AS10" s="833">
        <v>83684.50378383357</v>
      </c>
      <c r="AT10" s="833">
        <v>82467.010547929196</v>
      </c>
      <c r="AU10" s="833">
        <v>88611.219873500566</v>
      </c>
      <c r="AV10" s="833">
        <v>91309.700315361246</v>
      </c>
      <c r="AW10" s="833">
        <v>90934.648037775492</v>
      </c>
      <c r="AX10" s="833">
        <v>88083.525975747791</v>
      </c>
      <c r="AY10" s="833"/>
      <c r="AZ10" s="833"/>
      <c r="BA10" s="833"/>
      <c r="BB10" s="833"/>
      <c r="BC10" s="833"/>
      <c r="BD10" s="833"/>
      <c r="BE10" s="833"/>
      <c r="BF10" s="834"/>
      <c r="BG10" s="94"/>
    </row>
    <row r="11" spans="1:59" ht="18" customHeight="1" thickTop="1">
      <c r="V11" s="95" t="s">
        <v>30</v>
      </c>
      <c r="W11" s="102"/>
      <c r="Y11" s="827" t="s">
        <v>96</v>
      </c>
      <c r="Z11" s="830"/>
      <c r="AA11" s="830">
        <f>SUM(AA5:AA10)</f>
        <v>1066843.9067289077</v>
      </c>
      <c r="AB11" s="830">
        <f t="shared" ref="AB11:AX11" si="1">SUM(AB5:AB10)</f>
        <v>1074041.3040417375</v>
      </c>
      <c r="AC11" s="830">
        <f t="shared" si="1"/>
        <v>1082466.5023980646</v>
      </c>
      <c r="AD11" s="830">
        <f t="shared" si="1"/>
        <v>1077829.1302169629</v>
      </c>
      <c r="AE11" s="830">
        <f t="shared" si="1"/>
        <v>1134190.3728371162</v>
      </c>
      <c r="AF11" s="830">
        <f t="shared" si="1"/>
        <v>1146651.5420578967</v>
      </c>
      <c r="AG11" s="830">
        <f t="shared" si="1"/>
        <v>1158374.2445240526</v>
      </c>
      <c r="AH11" s="830">
        <f t="shared" si="1"/>
        <v>1157171.0074931036</v>
      </c>
      <c r="AI11" s="830">
        <f t="shared" si="1"/>
        <v>1128113.1379557559</v>
      </c>
      <c r="AJ11" s="830">
        <f t="shared" si="1"/>
        <v>1162835.9179256333</v>
      </c>
      <c r="AK11" s="830">
        <f t="shared" si="1"/>
        <v>1182090.8648413625</v>
      </c>
      <c r="AL11" s="830">
        <f t="shared" si="1"/>
        <v>1166998.1409992841</v>
      </c>
      <c r="AM11" s="830">
        <f t="shared" si="1"/>
        <v>1206508.1944683474</v>
      </c>
      <c r="AN11" s="830">
        <f t="shared" si="1"/>
        <v>1211629.3088795289</v>
      </c>
      <c r="AO11" s="830">
        <f t="shared" si="1"/>
        <v>1211616.0919220604</v>
      </c>
      <c r="AP11" s="830">
        <f t="shared" si="1"/>
        <v>1219019.1869170547</v>
      </c>
      <c r="AQ11" s="830">
        <f t="shared" si="1"/>
        <v>1198486.6230807377</v>
      </c>
      <c r="AR11" s="830">
        <f t="shared" si="1"/>
        <v>1234599.7143775278</v>
      </c>
      <c r="AS11" s="830">
        <f t="shared" si="1"/>
        <v>1153248.5008776989</v>
      </c>
      <c r="AT11" s="830">
        <f t="shared" si="1"/>
        <v>1089993.5575030358</v>
      </c>
      <c r="AU11" s="830">
        <f t="shared" si="1"/>
        <v>1138758.3317057909</v>
      </c>
      <c r="AV11" s="830">
        <f t="shared" si="1"/>
        <v>1188362.3614179536</v>
      </c>
      <c r="AW11" s="830">
        <f t="shared" si="1"/>
        <v>1220932.5312032325</v>
      </c>
      <c r="AX11" s="830">
        <f t="shared" si="1"/>
        <v>1234780.726202552</v>
      </c>
      <c r="AY11" s="830"/>
      <c r="AZ11" s="830"/>
      <c r="BA11" s="830"/>
      <c r="BB11" s="830"/>
      <c r="BC11" s="830"/>
      <c r="BD11" s="830"/>
      <c r="BE11" s="830"/>
      <c r="BF11" s="831"/>
      <c r="BG11" s="99"/>
    </row>
    <row r="12" spans="1:59"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O12" s="30"/>
      <c r="AP12" s="30"/>
      <c r="AQ12" s="30"/>
      <c r="AR12" s="30"/>
      <c r="AS12" s="30"/>
      <c r="AT12" s="30"/>
      <c r="AU12" s="30"/>
      <c r="AV12" s="30"/>
      <c r="AW12" s="30"/>
      <c r="AX12" s="30"/>
      <c r="AY12" s="30"/>
      <c r="AZ12" s="30"/>
      <c r="BA12" s="30"/>
      <c r="BB12" s="30"/>
      <c r="BC12" s="30"/>
      <c r="BD12" s="30"/>
      <c r="BE12" s="30"/>
    </row>
    <row r="13" spans="1:59">
      <c r="V13" s="1" t="s">
        <v>33</v>
      </c>
      <c r="Y13" s="1" t="s">
        <v>131</v>
      </c>
      <c r="Z13" s="30"/>
      <c r="AA13" s="30"/>
      <c r="AB13" s="30"/>
      <c r="AC13" s="30"/>
      <c r="AD13" s="30"/>
      <c r="AE13" s="30"/>
      <c r="AF13" s="30"/>
      <c r="AG13" s="30"/>
      <c r="AH13" s="30"/>
      <c r="AI13" s="30"/>
      <c r="AJ13" s="30"/>
      <c r="AK13" s="30"/>
      <c r="AL13" s="30"/>
      <c r="AM13" s="30"/>
      <c r="AN13" s="30"/>
      <c r="AO13" s="30"/>
      <c r="AP13" s="30"/>
      <c r="AQ13" s="30"/>
      <c r="AR13" s="30"/>
      <c r="AS13" s="30"/>
      <c r="AT13" s="30"/>
      <c r="AU13" s="30"/>
      <c r="AV13" s="30"/>
      <c r="AW13" s="30"/>
      <c r="AX13" s="30"/>
      <c r="AY13" s="30"/>
      <c r="AZ13" s="30"/>
      <c r="BA13" s="30"/>
      <c r="BB13" s="30"/>
      <c r="BC13" s="30"/>
      <c r="BD13" s="30"/>
      <c r="BE13" s="30"/>
    </row>
    <row r="14" spans="1:59">
      <c r="V14" s="84" t="s">
        <v>0</v>
      </c>
      <c r="W14" s="85"/>
      <c r="Y14" s="84" t="s">
        <v>76</v>
      </c>
      <c r="Z14" s="382"/>
      <c r="AA14" s="13">
        <v>1990</v>
      </c>
      <c r="AB14" s="13">
        <f t="shared" ref="AB14:AX14" si="2">AA14+1</f>
        <v>1991</v>
      </c>
      <c r="AC14" s="13">
        <f t="shared" si="2"/>
        <v>1992</v>
      </c>
      <c r="AD14" s="13">
        <f t="shared" si="2"/>
        <v>1993</v>
      </c>
      <c r="AE14" s="13">
        <f t="shared" si="2"/>
        <v>1994</v>
      </c>
      <c r="AF14" s="13">
        <f t="shared" si="2"/>
        <v>1995</v>
      </c>
      <c r="AG14" s="13">
        <f t="shared" si="2"/>
        <v>1996</v>
      </c>
      <c r="AH14" s="13">
        <f t="shared" si="2"/>
        <v>1997</v>
      </c>
      <c r="AI14" s="13">
        <f t="shared" si="2"/>
        <v>1998</v>
      </c>
      <c r="AJ14" s="13">
        <f t="shared" si="2"/>
        <v>1999</v>
      </c>
      <c r="AK14" s="13">
        <f t="shared" si="2"/>
        <v>2000</v>
      </c>
      <c r="AL14" s="13">
        <f t="shared" si="2"/>
        <v>2001</v>
      </c>
      <c r="AM14" s="13">
        <f t="shared" si="2"/>
        <v>2002</v>
      </c>
      <c r="AN14" s="13">
        <f t="shared" si="2"/>
        <v>2003</v>
      </c>
      <c r="AO14" s="13">
        <f t="shared" si="2"/>
        <v>2004</v>
      </c>
      <c r="AP14" s="13">
        <f t="shared" si="2"/>
        <v>2005</v>
      </c>
      <c r="AQ14" s="13">
        <f t="shared" si="2"/>
        <v>2006</v>
      </c>
      <c r="AR14" s="13">
        <f t="shared" si="2"/>
        <v>2007</v>
      </c>
      <c r="AS14" s="13">
        <f t="shared" si="2"/>
        <v>2008</v>
      </c>
      <c r="AT14" s="13">
        <f t="shared" si="2"/>
        <v>2009</v>
      </c>
      <c r="AU14" s="13">
        <f t="shared" si="2"/>
        <v>2010</v>
      </c>
      <c r="AV14" s="13">
        <f t="shared" si="2"/>
        <v>2011</v>
      </c>
      <c r="AW14" s="13">
        <f t="shared" si="2"/>
        <v>2012</v>
      </c>
      <c r="AX14" s="13">
        <f t="shared" si="2"/>
        <v>2013</v>
      </c>
      <c r="AY14" s="13"/>
      <c r="AZ14" s="13"/>
      <c r="BA14" s="13"/>
      <c r="BB14" s="13"/>
      <c r="BC14" s="13"/>
      <c r="BD14" s="13"/>
      <c r="BE14" s="13"/>
      <c r="BF14" s="13" t="s">
        <v>139</v>
      </c>
      <c r="BG14" s="13" t="s">
        <v>11</v>
      </c>
    </row>
    <row r="15" spans="1:59" ht="18" customHeight="1">
      <c r="V15" s="86" t="s">
        <v>25</v>
      </c>
      <c r="W15" s="87"/>
      <c r="Y15" s="820" t="s">
        <v>383</v>
      </c>
      <c r="Z15" s="821"/>
      <c r="AA15" s="839">
        <f>AA5/AA$11</f>
        <v>0.1099056197019536</v>
      </c>
      <c r="AB15" s="839">
        <f t="shared" ref="AB15:AX21" si="3">AB5/AB$11</f>
        <v>0.1177096999079278</v>
      </c>
      <c r="AC15" s="839">
        <f t="shared" si="3"/>
        <v>0.12179302470020267</v>
      </c>
      <c r="AD15" s="839">
        <f t="shared" si="3"/>
        <v>0.12936663522491376</v>
      </c>
      <c r="AE15" s="839">
        <f t="shared" si="3"/>
        <v>0.13343667436108236</v>
      </c>
      <c r="AF15" s="839">
        <f t="shared" si="3"/>
        <v>0.14252723101553003</v>
      </c>
      <c r="AG15" s="839">
        <f t="shared" si="3"/>
        <v>0.14830774965340621</v>
      </c>
      <c r="AH15" s="839">
        <f t="shared" si="3"/>
        <v>0.15625443476743783</v>
      </c>
      <c r="AI15" s="839">
        <f t="shared" si="3"/>
        <v>0.15880190239901115</v>
      </c>
      <c r="AJ15" s="839">
        <f t="shared" si="3"/>
        <v>0.16758242933080167</v>
      </c>
      <c r="AK15" s="839">
        <f t="shared" si="3"/>
        <v>0.17946450111538664</v>
      </c>
      <c r="AL15" s="839">
        <f t="shared" si="3"/>
        <v>0.19188940745814764</v>
      </c>
      <c r="AM15" s="839">
        <f t="shared" si="3"/>
        <v>0.19608906635341672</v>
      </c>
      <c r="AN15" s="839">
        <f t="shared" si="3"/>
        <v>0.20637435801979209</v>
      </c>
      <c r="AO15" s="839">
        <f t="shared" si="3"/>
        <v>0.21375883066624557</v>
      </c>
      <c r="AP15" s="839">
        <f t="shared" si="3"/>
        <v>0.22257559987497633</v>
      </c>
      <c r="AQ15" s="839">
        <f t="shared" si="3"/>
        <v>0.22119885170196896</v>
      </c>
      <c r="AR15" s="839">
        <f t="shared" si="3"/>
        <v>0.22692172784313849</v>
      </c>
      <c r="AS15" s="839">
        <f t="shared" si="3"/>
        <v>0.23022962972288552</v>
      </c>
      <c r="AT15" s="839">
        <f t="shared" si="3"/>
        <v>0.23072269296994272</v>
      </c>
      <c r="AU15" s="839">
        <f t="shared" si="3"/>
        <v>0.23345133641485336</v>
      </c>
      <c r="AV15" s="839">
        <f t="shared" si="3"/>
        <v>0.21826569929961567</v>
      </c>
      <c r="AW15" s="839">
        <f t="shared" si="3"/>
        <v>0.22558049495939742</v>
      </c>
      <c r="AX15" s="839">
        <f t="shared" si="3"/>
        <v>0.24608512275416541</v>
      </c>
      <c r="AY15" s="835"/>
      <c r="AZ15" s="835"/>
      <c r="BA15" s="835"/>
      <c r="BB15" s="835"/>
      <c r="BC15" s="835"/>
      <c r="BD15" s="835"/>
      <c r="BE15" s="835"/>
      <c r="BF15" s="819"/>
      <c r="BG15" s="88"/>
    </row>
    <row r="16" spans="1:59" ht="18" customHeight="1">
      <c r="V16" s="89"/>
      <c r="W16" s="90" t="s">
        <v>17</v>
      </c>
      <c r="Y16" s="823" t="s">
        <v>384</v>
      </c>
      <c r="Z16" s="824"/>
      <c r="AA16" s="840">
        <f t="shared" ref="AA16:AP21" si="4">AA6/AA$11</f>
        <v>0.17689146556662252</v>
      </c>
      <c r="AB16" s="840">
        <f t="shared" si="4"/>
        <v>0.16456050001787353</v>
      </c>
      <c r="AC16" s="840">
        <f t="shared" si="4"/>
        <v>0.15387089453783939</v>
      </c>
      <c r="AD16" s="840">
        <f t="shared" si="4"/>
        <v>0.15285442523942899</v>
      </c>
      <c r="AE16" s="840">
        <f t="shared" si="4"/>
        <v>0.14740207200297978</v>
      </c>
      <c r="AF16" s="840">
        <f t="shared" si="4"/>
        <v>0.14471787875541564</v>
      </c>
      <c r="AG16" s="840">
        <f t="shared" si="4"/>
        <v>0.14436523163086679</v>
      </c>
      <c r="AH16" s="840">
        <f t="shared" si="4"/>
        <v>0.14550972742767507</v>
      </c>
      <c r="AI16" s="840">
        <f t="shared" si="4"/>
        <v>0.13630333527487573</v>
      </c>
      <c r="AJ16" s="840">
        <f t="shared" si="4"/>
        <v>0.13318378605201736</v>
      </c>
      <c r="AK16" s="840">
        <f t="shared" si="4"/>
        <v>0.13728704122673757</v>
      </c>
      <c r="AL16" s="840">
        <f t="shared" si="4"/>
        <v>0.13602851640060987</v>
      </c>
      <c r="AM16" s="840">
        <f t="shared" si="4"/>
        <v>0.14110280322706703</v>
      </c>
      <c r="AN16" s="840">
        <f t="shared" si="4"/>
        <v>0.13761603985315929</v>
      </c>
      <c r="AO16" s="840">
        <f t="shared" si="4"/>
        <v>0.13946288621089722</v>
      </c>
      <c r="AP16" s="840">
        <f t="shared" si="4"/>
        <v>0.13627443621154897</v>
      </c>
      <c r="AQ16" s="840">
        <f t="shared" si="3"/>
        <v>0.14349119730956589</v>
      </c>
      <c r="AR16" s="840">
        <f t="shared" si="3"/>
        <v>0.13915891858214693</v>
      </c>
      <c r="AS16" s="840">
        <f t="shared" si="3"/>
        <v>0.13480673833951526</v>
      </c>
      <c r="AT16" s="840">
        <f t="shared" si="3"/>
        <v>0.13841141824515832</v>
      </c>
      <c r="AU16" s="840">
        <f t="shared" si="3"/>
        <v>0.14596218524978471</v>
      </c>
      <c r="AV16" s="840">
        <f t="shared" si="3"/>
        <v>0.13035690797716459</v>
      </c>
      <c r="AW16" s="840">
        <f t="shared" si="3"/>
        <v>0.12778399548669608</v>
      </c>
      <c r="AX16" s="840">
        <f t="shared" si="3"/>
        <v>0.12984506054155676</v>
      </c>
      <c r="AY16" s="836"/>
      <c r="AZ16" s="836"/>
      <c r="BA16" s="836"/>
      <c r="BB16" s="836"/>
      <c r="BC16" s="836"/>
      <c r="BD16" s="836"/>
      <c r="BE16" s="836"/>
      <c r="BF16" s="822"/>
      <c r="BG16" s="91"/>
    </row>
    <row r="17" spans="22:59" ht="18" customHeight="1">
      <c r="V17" s="89"/>
      <c r="W17" s="92" t="s">
        <v>16</v>
      </c>
      <c r="Y17" s="823" t="s">
        <v>385</v>
      </c>
      <c r="Z17" s="824"/>
      <c r="AA17" s="840">
        <f t="shared" si="4"/>
        <v>5.7253788280377728E-2</v>
      </c>
      <c r="AB17" s="840">
        <f t="shared" si="3"/>
        <v>5.2505696815960894E-2</v>
      </c>
      <c r="AC17" s="840">
        <f t="shared" si="3"/>
        <v>5.2545708627743257E-2</v>
      </c>
      <c r="AD17" s="840">
        <f t="shared" si="3"/>
        <v>4.0892114300689161E-2</v>
      </c>
      <c r="AE17" s="840">
        <f t="shared" si="3"/>
        <v>5.1809038178854828E-2</v>
      </c>
      <c r="AF17" s="840">
        <f t="shared" si="3"/>
        <v>4.0951633993259913E-2</v>
      </c>
      <c r="AG17" s="840">
        <f t="shared" si="3"/>
        <v>4.0081431203584185E-2</v>
      </c>
      <c r="AH17" s="840">
        <f t="shared" si="3"/>
        <v>2.9305086750667213E-2</v>
      </c>
      <c r="AI17" s="840">
        <f t="shared" si="3"/>
        <v>2.3878835140903377E-2</v>
      </c>
      <c r="AJ17" s="840">
        <f t="shared" si="3"/>
        <v>2.2547049789226489E-2</v>
      </c>
      <c r="AK17" s="840">
        <f t="shared" si="3"/>
        <v>1.8011748917062389E-2</v>
      </c>
      <c r="AL17" s="840">
        <f t="shared" si="3"/>
        <v>1.1292515396482463E-2</v>
      </c>
      <c r="AM17" s="840">
        <f t="shared" si="3"/>
        <v>1.5475025866125132E-2</v>
      </c>
      <c r="AN17" s="840">
        <f t="shared" si="3"/>
        <v>1.3706836655820268E-2</v>
      </c>
      <c r="AO17" s="840">
        <f t="shared" si="3"/>
        <v>1.4181077140472623E-2</v>
      </c>
      <c r="AP17" s="840">
        <f t="shared" si="3"/>
        <v>1.7758515908660944E-2</v>
      </c>
      <c r="AQ17" s="840">
        <f t="shared" si="3"/>
        <v>1.4237592668052872E-2</v>
      </c>
      <c r="AR17" s="840">
        <f t="shared" si="3"/>
        <v>2.5722062872024835E-2</v>
      </c>
      <c r="AS17" s="840">
        <f t="shared" si="3"/>
        <v>1.9259860145988694E-2</v>
      </c>
      <c r="AT17" s="840">
        <f t="shared" si="3"/>
        <v>9.456194790886014E-3</v>
      </c>
      <c r="AU17" s="840">
        <f t="shared" si="3"/>
        <v>1.1721348940843757E-2</v>
      </c>
      <c r="AV17" s="840">
        <f t="shared" si="3"/>
        <v>2.6937995985965923E-2</v>
      </c>
      <c r="AW17" s="840">
        <f t="shared" si="3"/>
        <v>3.0437846394889879E-2</v>
      </c>
      <c r="AX17" s="840">
        <f t="shared" si="3"/>
        <v>2.5986797463263787E-2</v>
      </c>
      <c r="AY17" s="837"/>
      <c r="AZ17" s="837"/>
      <c r="BA17" s="837"/>
      <c r="BB17" s="837"/>
      <c r="BC17" s="837"/>
      <c r="BD17" s="837"/>
      <c r="BE17" s="837"/>
      <c r="BF17" s="825"/>
      <c r="BG17" s="93"/>
    </row>
    <row r="18" spans="22:59" ht="18" customHeight="1">
      <c r="V18" s="89"/>
      <c r="W18" s="92" t="s">
        <v>26</v>
      </c>
      <c r="Y18" s="823" t="s">
        <v>386</v>
      </c>
      <c r="Z18" s="824"/>
      <c r="AA18" s="840">
        <f t="shared" si="4"/>
        <v>0.54671493945172311</v>
      </c>
      <c r="AB18" s="840">
        <f t="shared" si="3"/>
        <v>0.5491620554535247</v>
      </c>
      <c r="AC18" s="840">
        <f t="shared" si="3"/>
        <v>0.5553468180694644</v>
      </c>
      <c r="AD18" s="840">
        <f t="shared" si="3"/>
        <v>0.55703634904477217</v>
      </c>
      <c r="AE18" s="840">
        <f t="shared" si="3"/>
        <v>0.54826756256315912</v>
      </c>
      <c r="AF18" s="840">
        <f t="shared" si="3"/>
        <v>0.54975178592796548</v>
      </c>
      <c r="AG18" s="840">
        <f t="shared" si="3"/>
        <v>0.54139980403151466</v>
      </c>
      <c r="AH18" s="840">
        <f t="shared" si="3"/>
        <v>0.5386203383577558</v>
      </c>
      <c r="AI18" s="840">
        <f t="shared" si="3"/>
        <v>0.54472578026504714</v>
      </c>
      <c r="AJ18" s="840">
        <f t="shared" si="3"/>
        <v>0.53681025847856023</v>
      </c>
      <c r="AK18" s="840">
        <f t="shared" si="3"/>
        <v>0.5232632853491116</v>
      </c>
      <c r="AL18" s="840">
        <f t="shared" si="3"/>
        <v>0.51768451180995179</v>
      </c>
      <c r="AM18" s="840">
        <f t="shared" si="3"/>
        <v>0.50485489807212547</v>
      </c>
      <c r="AN18" s="840">
        <f t="shared" si="3"/>
        <v>0.49583458950216808</v>
      </c>
      <c r="AO18" s="840">
        <f t="shared" si="3"/>
        <v>0.48658039692509025</v>
      </c>
      <c r="AP18" s="840">
        <f t="shared" si="3"/>
        <v>0.47890842560292352</v>
      </c>
      <c r="AQ18" s="840">
        <f t="shared" si="3"/>
        <v>0.45907957754523065</v>
      </c>
      <c r="AR18" s="840">
        <f t="shared" si="3"/>
        <v>0.43655848102767802</v>
      </c>
      <c r="AS18" s="840">
        <f t="shared" si="3"/>
        <v>0.43575769733723663</v>
      </c>
      <c r="AT18" s="840">
        <f t="shared" si="3"/>
        <v>0.43223135032251625</v>
      </c>
      <c r="AU18" s="840">
        <f t="shared" si="3"/>
        <v>0.41670608197421066</v>
      </c>
      <c r="AV18" s="840">
        <f t="shared" si="3"/>
        <v>0.41076702494551903</v>
      </c>
      <c r="AW18" s="840">
        <f t="shared" si="3"/>
        <v>0.4010845449997209</v>
      </c>
      <c r="AX18" s="840">
        <f t="shared" si="3"/>
        <v>0.38734437529394378</v>
      </c>
      <c r="AY18" s="837"/>
      <c r="AZ18" s="837"/>
      <c r="BA18" s="837"/>
      <c r="BB18" s="837"/>
      <c r="BC18" s="837"/>
      <c r="BD18" s="837"/>
      <c r="BE18" s="837"/>
      <c r="BF18" s="826"/>
      <c r="BG18" s="94"/>
    </row>
    <row r="19" spans="22:59" ht="18" customHeight="1">
      <c r="V19" s="89"/>
      <c r="W19" s="92" t="s">
        <v>27</v>
      </c>
      <c r="Y19" s="823" t="s">
        <v>387</v>
      </c>
      <c r="Z19" s="824"/>
      <c r="AA19" s="840">
        <f t="shared" si="4"/>
        <v>7.5451015650611464E-2</v>
      </c>
      <c r="AB19" s="840">
        <f t="shared" si="3"/>
        <v>7.9672144819209978E-2</v>
      </c>
      <c r="AC19" s="840">
        <f t="shared" si="3"/>
        <v>7.8298471924577256E-2</v>
      </c>
      <c r="AD19" s="840">
        <f t="shared" si="3"/>
        <v>7.8696127189897339E-2</v>
      </c>
      <c r="AE19" s="840">
        <f t="shared" si="3"/>
        <v>7.9739648197100957E-2</v>
      </c>
      <c r="AF19" s="840">
        <f t="shared" si="3"/>
        <v>8.0110822507324833E-2</v>
      </c>
      <c r="AG19" s="840">
        <f t="shared" si="3"/>
        <v>8.3003730907917961E-2</v>
      </c>
      <c r="AH19" s="840">
        <f t="shared" si="3"/>
        <v>8.6278615423042104E-2</v>
      </c>
      <c r="AI19" s="840">
        <f t="shared" si="3"/>
        <v>9.0573502760471145E-2</v>
      </c>
      <c r="AJ19" s="840">
        <f t="shared" si="3"/>
        <v>9.3125371262393841E-2</v>
      </c>
      <c r="AK19" s="840">
        <f t="shared" si="3"/>
        <v>9.4361918528377206E-2</v>
      </c>
      <c r="AL19" s="840">
        <f t="shared" si="3"/>
        <v>9.4261293157173326E-2</v>
      </c>
      <c r="AM19" s="840">
        <f t="shared" si="3"/>
        <v>9.1462433169358565E-2</v>
      </c>
      <c r="AN19" s="840">
        <f t="shared" si="3"/>
        <v>9.3953662424848025E-2</v>
      </c>
      <c r="AO19" s="840">
        <f t="shared" si="3"/>
        <v>9.0395769108121943E-2</v>
      </c>
      <c r="AP19" s="840">
        <f t="shared" si="3"/>
        <v>8.4889648011352112E-2</v>
      </c>
      <c r="AQ19" s="840">
        <f t="shared" si="3"/>
        <v>9.5202702469383907E-2</v>
      </c>
      <c r="AR19" s="840">
        <f t="shared" si="3"/>
        <v>0.10266638941499931</v>
      </c>
      <c r="AS19" s="840">
        <f t="shared" si="3"/>
        <v>0.10738191874973259</v>
      </c>
      <c r="AT19" s="840">
        <f t="shared" si="3"/>
        <v>0.11352008864763664</v>
      </c>
      <c r="AU19" s="840">
        <f t="shared" si="3"/>
        <v>0.11434515363235506</v>
      </c>
      <c r="AV19" s="840">
        <f t="shared" si="3"/>
        <v>0.13683579123358722</v>
      </c>
      <c r="AW19" s="840">
        <f t="shared" si="3"/>
        <v>0.14063345141787545</v>
      </c>
      <c r="AX19" s="840">
        <f t="shared" si="3"/>
        <v>0.13940328528250795</v>
      </c>
      <c r="AY19" s="837"/>
      <c r="AZ19" s="837"/>
      <c r="BA19" s="837"/>
      <c r="BB19" s="837"/>
      <c r="BC19" s="837"/>
      <c r="BD19" s="837"/>
      <c r="BE19" s="837"/>
      <c r="BF19" s="825"/>
      <c r="BG19" s="93"/>
    </row>
    <row r="20" spans="22:59" ht="18" customHeight="1" thickBot="1">
      <c r="V20" s="95"/>
      <c r="W20" s="96" t="s">
        <v>28</v>
      </c>
      <c r="Y20" s="832" t="s">
        <v>388</v>
      </c>
      <c r="Z20" s="833"/>
      <c r="AA20" s="841">
        <f t="shared" si="4"/>
        <v>3.3783171348711678E-2</v>
      </c>
      <c r="AB20" s="841">
        <f t="shared" si="3"/>
        <v>3.6389902985503264E-2</v>
      </c>
      <c r="AC20" s="841">
        <f t="shared" si="3"/>
        <v>3.8145082140173155E-2</v>
      </c>
      <c r="AD20" s="841">
        <f t="shared" si="3"/>
        <v>4.1154349000298573E-2</v>
      </c>
      <c r="AE20" s="841">
        <f t="shared" si="3"/>
        <v>3.9345004696822887E-2</v>
      </c>
      <c r="AF20" s="841">
        <f t="shared" si="3"/>
        <v>4.1940647800504015E-2</v>
      </c>
      <c r="AG20" s="841">
        <f t="shared" si="3"/>
        <v>4.2842052572710135E-2</v>
      </c>
      <c r="AH20" s="841">
        <f t="shared" si="3"/>
        <v>4.4031797273422012E-2</v>
      </c>
      <c r="AI20" s="841">
        <f t="shared" si="3"/>
        <v>4.5716644159691441E-2</v>
      </c>
      <c r="AJ20" s="841">
        <f t="shared" si="3"/>
        <v>4.6751105087000276E-2</v>
      </c>
      <c r="AK20" s="841">
        <f t="shared" si="3"/>
        <v>4.7611504863324494E-2</v>
      </c>
      <c r="AL20" s="841">
        <f t="shared" si="3"/>
        <v>4.8843755777635063E-2</v>
      </c>
      <c r="AM20" s="841">
        <f t="shared" si="3"/>
        <v>5.1015773311907153E-2</v>
      </c>
      <c r="AN20" s="841">
        <f t="shared" si="3"/>
        <v>5.2514513544212243E-2</v>
      </c>
      <c r="AO20" s="841">
        <f t="shared" si="3"/>
        <v>5.56210399491723E-2</v>
      </c>
      <c r="AP20" s="841">
        <f t="shared" si="3"/>
        <v>5.9593374390538238E-2</v>
      </c>
      <c r="AQ20" s="841">
        <f t="shared" si="3"/>
        <v>6.6790078305797612E-2</v>
      </c>
      <c r="AR20" s="841">
        <f t="shared" si="3"/>
        <v>6.897242026001224E-2</v>
      </c>
      <c r="AS20" s="841">
        <f t="shared" si="3"/>
        <v>7.2564155704641364E-2</v>
      </c>
      <c r="AT20" s="841">
        <f t="shared" si="3"/>
        <v>7.5658255023860102E-2</v>
      </c>
      <c r="AU20" s="841">
        <f t="shared" si="3"/>
        <v>7.7813893787952643E-2</v>
      </c>
      <c r="AV20" s="841">
        <f t="shared" si="3"/>
        <v>7.683658055814771E-2</v>
      </c>
      <c r="AW20" s="841">
        <f t="shared" si="3"/>
        <v>7.44796667414203E-2</v>
      </c>
      <c r="AX20" s="841">
        <f t="shared" si="3"/>
        <v>7.1335358664562337E-2</v>
      </c>
      <c r="AY20" s="838"/>
      <c r="AZ20" s="838"/>
      <c r="BA20" s="838"/>
      <c r="BB20" s="838"/>
      <c r="BC20" s="838"/>
      <c r="BD20" s="838"/>
      <c r="BE20" s="838"/>
      <c r="BF20" s="828"/>
      <c r="BG20" s="97"/>
    </row>
    <row r="21" spans="22:59" ht="18" customHeight="1" thickTop="1">
      <c r="V21" s="67" t="s">
        <v>29</v>
      </c>
      <c r="W21" s="98"/>
      <c r="Y21" s="827" t="s">
        <v>96</v>
      </c>
      <c r="Z21" s="830"/>
      <c r="AA21" s="842">
        <f t="shared" si="4"/>
        <v>1</v>
      </c>
      <c r="AB21" s="842">
        <f t="shared" si="3"/>
        <v>1</v>
      </c>
      <c r="AC21" s="842">
        <f t="shared" si="3"/>
        <v>1</v>
      </c>
      <c r="AD21" s="842">
        <f t="shared" si="3"/>
        <v>1</v>
      </c>
      <c r="AE21" s="842">
        <f t="shared" si="3"/>
        <v>1</v>
      </c>
      <c r="AF21" s="842">
        <f t="shared" si="3"/>
        <v>1</v>
      </c>
      <c r="AG21" s="842">
        <f t="shared" si="3"/>
        <v>1</v>
      </c>
      <c r="AH21" s="842">
        <f t="shared" si="3"/>
        <v>1</v>
      </c>
      <c r="AI21" s="842">
        <f t="shared" si="3"/>
        <v>1</v>
      </c>
      <c r="AJ21" s="842">
        <f t="shared" si="3"/>
        <v>1</v>
      </c>
      <c r="AK21" s="842">
        <f t="shared" si="3"/>
        <v>1</v>
      </c>
      <c r="AL21" s="842">
        <f t="shared" si="3"/>
        <v>1</v>
      </c>
      <c r="AM21" s="842">
        <f t="shared" si="3"/>
        <v>1</v>
      </c>
      <c r="AN21" s="842">
        <f t="shared" si="3"/>
        <v>1</v>
      </c>
      <c r="AO21" s="842">
        <f t="shared" si="3"/>
        <v>1</v>
      </c>
      <c r="AP21" s="842">
        <f t="shared" si="3"/>
        <v>1</v>
      </c>
      <c r="AQ21" s="842">
        <f t="shared" si="3"/>
        <v>1</v>
      </c>
      <c r="AR21" s="842">
        <f t="shared" si="3"/>
        <v>1</v>
      </c>
      <c r="AS21" s="842">
        <f t="shared" si="3"/>
        <v>1</v>
      </c>
      <c r="AT21" s="842">
        <f t="shared" si="3"/>
        <v>1</v>
      </c>
      <c r="AU21" s="842">
        <f t="shared" si="3"/>
        <v>1</v>
      </c>
      <c r="AV21" s="842">
        <f t="shared" si="3"/>
        <v>1</v>
      </c>
      <c r="AW21" s="842">
        <f t="shared" si="3"/>
        <v>1</v>
      </c>
      <c r="AX21" s="842">
        <f t="shared" si="3"/>
        <v>1</v>
      </c>
      <c r="AY21" s="835"/>
      <c r="AZ21" s="835"/>
      <c r="BA21" s="835"/>
      <c r="BB21" s="835"/>
      <c r="BC21" s="835"/>
      <c r="BD21" s="835"/>
      <c r="BE21" s="835"/>
      <c r="BF21" s="829"/>
      <c r="BG21" s="100"/>
    </row>
  </sheetData>
  <phoneticPr fontId="9"/>
  <pageMargins left="0.78740157480314965" right="0.78740157480314965" top="0.98425196850393704" bottom="0.98425196850393704" header="0.51181102362204722" footer="0.51181102362204722"/>
  <pageSetup paperSize="9" scale="4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22</vt:i4>
      </vt:variant>
      <vt:variant>
        <vt:lpstr>名前付き一覧</vt:lpstr>
      </vt:variant>
      <vt:variant>
        <vt:i4>3</vt:i4>
      </vt:variant>
    </vt:vector>
  </HeadingPairs>
  <TitlesOfParts>
    <vt:vector size="25" baseType="lpstr">
      <vt:lpstr>0.Contents</vt:lpstr>
      <vt:lpstr>0.1 計量単位</vt:lpstr>
      <vt:lpstr>1.Total</vt:lpstr>
      <vt:lpstr>2.CO2-Sector</vt:lpstr>
      <vt:lpstr>3.Allocated_CO2-Sector</vt:lpstr>
      <vt:lpstr>4.Allocated_CO2-Sector (detail)</vt:lpstr>
      <vt:lpstr>5.CO2-capita</vt:lpstr>
      <vt:lpstr>6.CO2-GDP</vt:lpstr>
      <vt:lpstr>7.CO2-fuel</vt:lpstr>
      <vt:lpstr>8.CO2-Share-1990</vt:lpstr>
      <vt:lpstr>9.CO2-Share-2005</vt:lpstr>
      <vt:lpstr>10.CO2-Share-2013</vt:lpstr>
      <vt:lpstr>11.CH4</vt:lpstr>
      <vt:lpstr>12.CH4_detail</vt:lpstr>
      <vt:lpstr>13.N2O</vt:lpstr>
      <vt:lpstr>14.N2O_detail</vt:lpstr>
      <vt:lpstr>15.F-gas</vt:lpstr>
      <vt:lpstr>16.家庭におけるCO2排出量（世帯あたり）</vt:lpstr>
      <vt:lpstr>17.家庭におけるCO2排出量（一人あたり）</vt:lpstr>
      <vt:lpstr>18.KP-LULUCF</vt:lpstr>
      <vt:lpstr>【参考】19.CO2-bunker</vt:lpstr>
      <vt:lpstr>【参考】20.CRF-CO2</vt:lpstr>
      <vt:lpstr>'0.Contents'!Print_Area</vt:lpstr>
      <vt:lpstr>'1.Total'!Print_Area</vt:lpstr>
      <vt:lpstr>'18.KP-LULUCF'!Print_Area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GIO</dc:creator>
  <cp:lastPrinted>2015-04-15T06:49:48Z</cp:lastPrinted>
  <dcterms:created xsi:type="dcterms:W3CDTF">2003-03-19T00:52:35Z</dcterms:created>
  <dcterms:modified xsi:type="dcterms:W3CDTF">2015-04-23T00:40:01Z</dcterms:modified>
</cp:coreProperties>
</file>